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2.xml" ContentType="application/vnd.openxmlformats-officedocument.drawing+xml"/>
  <Override PartName="/xl/comments1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0" yWindow="0" windowWidth="15348" windowHeight="6888" tabRatio="868"/>
  </bookViews>
  <sheets>
    <sheet name="Implementation" sheetId="62" r:id="rId1"/>
    <sheet name="Staff Selection" sheetId="48" r:id="rId2"/>
    <sheet name="Training &amp; Refresher" sheetId="61" r:id="rId3"/>
    <sheet name="January" sheetId="36" r:id="rId4"/>
    <sheet name="February" sheetId="50" r:id="rId5"/>
    <sheet name="March" sheetId="51" r:id="rId6"/>
    <sheet name="April" sheetId="52" r:id="rId7"/>
    <sheet name="May" sheetId="53" r:id="rId8"/>
    <sheet name="June" sheetId="54" r:id="rId9"/>
    <sheet name="July" sheetId="55" r:id="rId10"/>
    <sheet name="August" sheetId="56" r:id="rId11"/>
    <sheet name="September" sheetId="57" r:id="rId12"/>
    <sheet name="October" sheetId="58" r:id="rId13"/>
    <sheet name="November" sheetId="59" r:id="rId14"/>
    <sheet name="December" sheetId="60" r:id="rId15"/>
    <sheet name="YEARLY DATA " sheetId="49"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36" l="1"/>
  <c r="I3" i="36"/>
  <c r="E18" i="60"/>
  <c r="E18" i="59"/>
  <c r="E18" i="58"/>
  <c r="E18" i="57"/>
  <c r="E18" i="56"/>
  <c r="E18" i="55"/>
  <c r="E18" i="54"/>
  <c r="E18" i="53"/>
  <c r="E18" i="52"/>
  <c r="E18" i="51"/>
  <c r="E18" i="50"/>
  <c r="E18" i="36"/>
  <c r="D18" i="60"/>
  <c r="D18" i="59"/>
  <c r="D18" i="58"/>
  <c r="D18" i="57"/>
  <c r="D18" i="56"/>
  <c r="D18" i="55"/>
  <c r="D18" i="54"/>
  <c r="D18" i="53"/>
  <c r="D18" i="52"/>
  <c r="D18" i="51"/>
  <c r="D18" i="50"/>
  <c r="D18" i="36"/>
  <c r="J18" i="60"/>
  <c r="J18" i="59"/>
  <c r="J18" i="58"/>
  <c r="J18" i="57"/>
  <c r="J18" i="56"/>
  <c r="J18" i="55"/>
  <c r="J18" i="54"/>
  <c r="J18" i="53"/>
  <c r="J18" i="52"/>
  <c r="J18" i="51"/>
  <c r="J18" i="50"/>
  <c r="J18" i="36"/>
  <c r="I18" i="60"/>
  <c r="I18" i="59"/>
  <c r="I18" i="58"/>
  <c r="I18" i="57"/>
  <c r="I18" i="56"/>
  <c r="I18" i="55"/>
  <c r="I18" i="54"/>
  <c r="I18" i="53"/>
  <c r="I18" i="52"/>
  <c r="I18" i="51"/>
  <c r="I18" i="50"/>
  <c r="I18" i="36"/>
  <c r="H18" i="60"/>
  <c r="H18" i="59"/>
  <c r="H18" i="58"/>
  <c r="H18" i="57"/>
  <c r="H18" i="56"/>
  <c r="H18" i="55"/>
  <c r="H18" i="54"/>
  <c r="H18" i="53"/>
  <c r="H18" i="52"/>
  <c r="H18" i="51"/>
  <c r="H18" i="50"/>
  <c r="H18" i="36"/>
  <c r="G18" i="60"/>
  <c r="G18" i="59"/>
  <c r="G18" i="58"/>
  <c r="G18" i="57"/>
  <c r="G18" i="56"/>
  <c r="G18" i="55"/>
  <c r="G18" i="54"/>
  <c r="G18" i="53"/>
  <c r="G18" i="52"/>
  <c r="E3" i="51"/>
  <c r="O3" i="51"/>
  <c r="G18" i="51"/>
  <c r="G18" i="50"/>
  <c r="G18" i="36"/>
  <c r="F18" i="36"/>
  <c r="F18" i="60"/>
  <c r="F18" i="59"/>
  <c r="F18" i="58"/>
  <c r="F18" i="57"/>
  <c r="F18" i="56"/>
  <c r="F18" i="55"/>
  <c r="F18" i="54"/>
  <c r="F18" i="53"/>
  <c r="F18" i="52"/>
  <c r="F18" i="51"/>
  <c r="F18" i="50"/>
  <c r="F19" i="36"/>
  <c r="E4" i="60"/>
  <c r="E5" i="60"/>
  <c r="E6" i="60"/>
  <c r="E7" i="60"/>
  <c r="E8" i="60"/>
  <c r="E9" i="60"/>
  <c r="E3" i="60"/>
  <c r="E4" i="59"/>
  <c r="E5" i="59"/>
  <c r="E6" i="59"/>
  <c r="E7" i="59"/>
  <c r="E8" i="59"/>
  <c r="E9" i="59"/>
  <c r="E3" i="59"/>
  <c r="E4" i="58"/>
  <c r="E5" i="58"/>
  <c r="E6" i="58"/>
  <c r="E7" i="58"/>
  <c r="E8" i="58"/>
  <c r="E9" i="58"/>
  <c r="E3" i="58"/>
  <c r="E4" i="57"/>
  <c r="E5" i="57"/>
  <c r="E6" i="57"/>
  <c r="E7" i="57"/>
  <c r="E8" i="57"/>
  <c r="E9" i="57"/>
  <c r="E3" i="57"/>
  <c r="E4" i="56"/>
  <c r="E5" i="56"/>
  <c r="E6" i="56"/>
  <c r="E7" i="56"/>
  <c r="E8" i="56"/>
  <c r="E9" i="56"/>
  <c r="E3" i="56"/>
  <c r="E4" i="55"/>
  <c r="E5" i="55"/>
  <c r="E6" i="55"/>
  <c r="E7" i="55"/>
  <c r="E8" i="55"/>
  <c r="E9" i="55"/>
  <c r="E3" i="55"/>
  <c r="E4" i="54"/>
  <c r="E5" i="54"/>
  <c r="E6" i="54"/>
  <c r="E7" i="54"/>
  <c r="E8" i="54"/>
  <c r="E9" i="54"/>
  <c r="E3" i="54"/>
  <c r="E4" i="53"/>
  <c r="E5" i="53"/>
  <c r="E6" i="53"/>
  <c r="E7" i="53"/>
  <c r="E8" i="53"/>
  <c r="E9" i="53"/>
  <c r="E3" i="53"/>
  <c r="E4" i="52"/>
  <c r="E5" i="52"/>
  <c r="E6" i="52"/>
  <c r="E7" i="52"/>
  <c r="E8" i="52"/>
  <c r="E9" i="52"/>
  <c r="E3" i="52"/>
  <c r="E4" i="51"/>
  <c r="E5" i="51"/>
  <c r="E6" i="51"/>
  <c r="E7" i="51"/>
  <c r="E8" i="51"/>
  <c r="E9" i="51"/>
  <c r="E4" i="50"/>
  <c r="E5" i="50"/>
  <c r="E6" i="50"/>
  <c r="E7" i="50"/>
  <c r="E8" i="50"/>
  <c r="E9" i="50"/>
  <c r="E3" i="50"/>
  <c r="E3" i="36"/>
  <c r="E4" i="36"/>
  <c r="E5" i="36"/>
  <c r="E6" i="36"/>
  <c r="E7" i="36"/>
  <c r="E8" i="36"/>
  <c r="E9" i="36"/>
  <c r="R10" i="36" l="1"/>
  <c r="E18" i="61" l="1"/>
  <c r="E19" i="61"/>
  <c r="E20" i="61"/>
  <c r="E21" i="61"/>
  <c r="E22" i="61"/>
  <c r="E23" i="61"/>
  <c r="E24" i="61"/>
  <c r="E25" i="61"/>
  <c r="E26" i="61"/>
  <c r="E27" i="61"/>
  <c r="E28" i="61"/>
  <c r="E29" i="61"/>
  <c r="E30" i="61"/>
  <c r="E31" i="61"/>
  <c r="E32" i="61"/>
  <c r="E33" i="61"/>
  <c r="E34" i="61"/>
  <c r="E35" i="61"/>
  <c r="E36" i="61"/>
  <c r="E37" i="61"/>
  <c r="E38" i="61"/>
  <c r="E39" i="61"/>
  <c r="E40" i="61"/>
  <c r="E41" i="61"/>
  <c r="E42" i="61"/>
  <c r="E43" i="61"/>
  <c r="E44" i="61"/>
  <c r="E45" i="61"/>
  <c r="E46" i="61"/>
  <c r="E47" i="61"/>
  <c r="E48" i="61"/>
  <c r="E49" i="61"/>
  <c r="E50" i="61"/>
  <c r="E51" i="61"/>
  <c r="E52" i="61"/>
  <c r="E53" i="61"/>
  <c r="E54" i="61"/>
  <c r="E55" i="61"/>
  <c r="E56" i="61"/>
  <c r="E57" i="61"/>
  <c r="E58" i="61"/>
  <c r="E59" i="61"/>
  <c r="E60" i="61"/>
  <c r="C18" i="61"/>
  <c r="C19" i="61"/>
  <c r="C20" i="61"/>
  <c r="C21" i="61"/>
  <c r="C22" i="61"/>
  <c r="C23" i="61"/>
  <c r="C24" i="61"/>
  <c r="C25" i="61"/>
  <c r="C26" i="61"/>
  <c r="C27" i="61"/>
  <c r="C28" i="61"/>
  <c r="C29" i="61"/>
  <c r="C30" i="61"/>
  <c r="C31" i="61"/>
  <c r="C32" i="61"/>
  <c r="C33" i="61"/>
  <c r="C34" i="61"/>
  <c r="C35" i="61"/>
  <c r="C36" i="61"/>
  <c r="C37" i="61"/>
  <c r="C38" i="61"/>
  <c r="C39" i="61"/>
  <c r="C40" i="61"/>
  <c r="C41" i="61"/>
  <c r="C42" i="61"/>
  <c r="C43" i="61"/>
  <c r="C44" i="61"/>
  <c r="C45" i="61"/>
  <c r="C46" i="61"/>
  <c r="C47" i="61"/>
  <c r="C48" i="61"/>
  <c r="C49" i="61"/>
  <c r="C50" i="61"/>
  <c r="C51" i="61"/>
  <c r="C52" i="61"/>
  <c r="C53" i="61"/>
  <c r="C54" i="61"/>
  <c r="C55" i="61"/>
  <c r="C56" i="61"/>
  <c r="C57" i="61"/>
  <c r="C58" i="61"/>
  <c r="C59" i="61"/>
  <c r="C60" i="61"/>
  <c r="E10" i="61"/>
  <c r="E11" i="61"/>
  <c r="E12" i="61"/>
  <c r="E13" i="61"/>
  <c r="E14" i="61"/>
  <c r="E15" i="61"/>
  <c r="E16" i="61"/>
  <c r="E17" i="61"/>
  <c r="E9" i="61"/>
  <c r="E4" i="61"/>
  <c r="E3" i="61"/>
  <c r="C10" i="61"/>
  <c r="C11" i="61"/>
  <c r="C12" i="61"/>
  <c r="C13" i="61"/>
  <c r="C14" i="61"/>
  <c r="C15" i="61"/>
  <c r="C16" i="61"/>
  <c r="C17" i="61"/>
  <c r="C4" i="61"/>
  <c r="C3" i="61"/>
  <c r="C9" i="61"/>
  <c r="K20" i="60" l="1"/>
  <c r="K20" i="59"/>
  <c r="K20" i="58"/>
  <c r="K20" i="57"/>
  <c r="K20" i="56"/>
  <c r="K20" i="55"/>
  <c r="K20" i="54"/>
  <c r="K20" i="53"/>
  <c r="K20" i="52"/>
  <c r="K20" i="51"/>
  <c r="K20" i="50"/>
  <c r="C3" i="48"/>
  <c r="C12" i="48" l="1"/>
  <c r="C11" i="48"/>
  <c r="C10" i="48"/>
  <c r="C9" i="48"/>
  <c r="C8" i="48"/>
  <c r="C7" i="48"/>
  <c r="C6" i="48"/>
  <c r="C5" i="48"/>
  <c r="C4" i="48"/>
  <c r="C13" i="49"/>
  <c r="D13" i="49"/>
  <c r="B13" i="49"/>
  <c r="Q4" i="49"/>
  <c r="Q5" i="49"/>
  <c r="Q6" i="49"/>
  <c r="Q7" i="49"/>
  <c r="Q8" i="49"/>
  <c r="Q9" i="49"/>
  <c r="Q3" i="49"/>
  <c r="P9" i="49"/>
  <c r="P4" i="49"/>
  <c r="P5" i="49"/>
  <c r="P6" i="49"/>
  <c r="P7" i="49"/>
  <c r="P8" i="49"/>
  <c r="P3" i="49"/>
  <c r="M4" i="49"/>
  <c r="N4" i="49"/>
  <c r="M5" i="49"/>
  <c r="N5" i="49"/>
  <c r="M6" i="49"/>
  <c r="N6" i="49"/>
  <c r="M7" i="49"/>
  <c r="N7" i="49"/>
  <c r="M8" i="49"/>
  <c r="N8" i="49"/>
  <c r="M9" i="49"/>
  <c r="N9" i="49"/>
  <c r="N3" i="49"/>
  <c r="M3" i="49"/>
  <c r="K4" i="49"/>
  <c r="K5" i="49"/>
  <c r="K6" i="49"/>
  <c r="K7" i="49"/>
  <c r="K8" i="49"/>
  <c r="K9" i="49"/>
  <c r="K3" i="49"/>
  <c r="J4" i="49"/>
  <c r="J5" i="49"/>
  <c r="J6" i="49"/>
  <c r="J7" i="49"/>
  <c r="J8" i="49"/>
  <c r="J9" i="49"/>
  <c r="J3" i="49"/>
  <c r="H4" i="49"/>
  <c r="H5" i="49"/>
  <c r="H6" i="49"/>
  <c r="H7" i="49"/>
  <c r="H8" i="49"/>
  <c r="H9" i="49"/>
  <c r="H3" i="49"/>
  <c r="G19" i="49" s="1"/>
  <c r="G4" i="49"/>
  <c r="G5" i="49"/>
  <c r="G6" i="49"/>
  <c r="G7" i="49"/>
  <c r="G8" i="49"/>
  <c r="G9" i="49"/>
  <c r="G3" i="49"/>
  <c r="D4" i="49"/>
  <c r="D5" i="49"/>
  <c r="D6" i="49"/>
  <c r="D7" i="49"/>
  <c r="D8" i="49"/>
  <c r="D9" i="49"/>
  <c r="D3" i="49"/>
  <c r="C4" i="49"/>
  <c r="C5" i="49"/>
  <c r="C6" i="49"/>
  <c r="C7" i="49"/>
  <c r="C8" i="49"/>
  <c r="C9" i="49"/>
  <c r="C3" i="49"/>
  <c r="J19" i="60"/>
  <c r="I19" i="60"/>
  <c r="H19" i="60"/>
  <c r="G19" i="60"/>
  <c r="F19" i="60"/>
  <c r="E19" i="60"/>
  <c r="D19" i="60"/>
  <c r="K19" i="60" s="1"/>
  <c r="D14" i="60"/>
  <c r="E13" i="60" s="1"/>
  <c r="G13" i="60"/>
  <c r="I13" i="60" s="1"/>
  <c r="F13" i="60"/>
  <c r="Q10" i="60"/>
  <c r="P10" i="60"/>
  <c r="N10" i="60"/>
  <c r="O10" i="60" s="1"/>
  <c r="M10" i="60"/>
  <c r="K10" i="60"/>
  <c r="J10" i="60"/>
  <c r="H10" i="60"/>
  <c r="G10" i="60"/>
  <c r="D10" i="60"/>
  <c r="E10" i="60" s="1"/>
  <c r="C10" i="60"/>
  <c r="O9" i="60"/>
  <c r="I9" i="60"/>
  <c r="F9" i="60"/>
  <c r="O8" i="60"/>
  <c r="I8" i="60"/>
  <c r="F8" i="60"/>
  <c r="O7" i="60"/>
  <c r="I7" i="60"/>
  <c r="F7" i="60"/>
  <c r="O6" i="60"/>
  <c r="I6" i="60"/>
  <c r="F6" i="60"/>
  <c r="O5" i="60"/>
  <c r="I5" i="60"/>
  <c r="F5" i="60"/>
  <c r="O4" i="60"/>
  <c r="I4" i="60"/>
  <c r="F4" i="60"/>
  <c r="F10" i="60" s="1"/>
  <c r="O3" i="60"/>
  <c r="I3" i="60"/>
  <c r="F3" i="60"/>
  <c r="J19" i="59"/>
  <c r="I19" i="59"/>
  <c r="H19" i="59"/>
  <c r="G19" i="59"/>
  <c r="F19" i="59"/>
  <c r="E19" i="59"/>
  <c r="D19" i="59"/>
  <c r="D14" i="59"/>
  <c r="G13" i="59"/>
  <c r="I13" i="59" s="1"/>
  <c r="F13" i="59"/>
  <c r="E13" i="59"/>
  <c r="Q10" i="59"/>
  <c r="P10" i="59"/>
  <c r="O10" i="59"/>
  <c r="N10" i="59"/>
  <c r="M10" i="59"/>
  <c r="K10" i="59"/>
  <c r="J10" i="59"/>
  <c r="H10" i="59"/>
  <c r="G10" i="59"/>
  <c r="D10" i="59"/>
  <c r="C10" i="59"/>
  <c r="O9" i="59"/>
  <c r="I9" i="59"/>
  <c r="F9" i="59"/>
  <c r="O8" i="59"/>
  <c r="I8" i="59"/>
  <c r="F8" i="59"/>
  <c r="O7" i="59"/>
  <c r="I7" i="59"/>
  <c r="F7" i="59"/>
  <c r="O6" i="59"/>
  <c r="I6" i="59"/>
  <c r="F6" i="59"/>
  <c r="O5" i="59"/>
  <c r="I5" i="59"/>
  <c r="F5" i="59"/>
  <c r="O4" i="59"/>
  <c r="I4" i="59"/>
  <c r="F4" i="59"/>
  <c r="F10" i="59" s="1"/>
  <c r="O3" i="59"/>
  <c r="I3" i="59"/>
  <c r="F3" i="59"/>
  <c r="J19" i="58"/>
  <c r="I19" i="58"/>
  <c r="H19" i="58"/>
  <c r="G19" i="58"/>
  <c r="F19" i="58"/>
  <c r="E19" i="58"/>
  <c r="D19" i="58"/>
  <c r="D14" i="58"/>
  <c r="G13" i="58"/>
  <c r="I13" i="58" s="1"/>
  <c r="F13" i="58"/>
  <c r="E13" i="58"/>
  <c r="Q10" i="58"/>
  <c r="P10" i="58"/>
  <c r="N10" i="58"/>
  <c r="O10" i="58" s="1"/>
  <c r="M10" i="58"/>
  <c r="K10" i="58"/>
  <c r="J10" i="58"/>
  <c r="H10" i="58"/>
  <c r="G10" i="58"/>
  <c r="D10" i="58"/>
  <c r="E10" i="58" s="1"/>
  <c r="C10" i="58"/>
  <c r="O9" i="58"/>
  <c r="I9" i="58"/>
  <c r="F9" i="58"/>
  <c r="O8" i="58"/>
  <c r="I8" i="58"/>
  <c r="F8" i="58"/>
  <c r="O7" i="58"/>
  <c r="I7" i="58"/>
  <c r="F7" i="58"/>
  <c r="O6" i="58"/>
  <c r="I6" i="58"/>
  <c r="F6" i="58"/>
  <c r="O5" i="58"/>
  <c r="I5" i="58"/>
  <c r="F5" i="58"/>
  <c r="O4" i="58"/>
  <c r="I4" i="58"/>
  <c r="F4" i="58"/>
  <c r="F10" i="58" s="1"/>
  <c r="O3" i="58"/>
  <c r="I3" i="58"/>
  <c r="F3" i="58"/>
  <c r="J19" i="57"/>
  <c r="I19" i="57"/>
  <c r="H19" i="57"/>
  <c r="G19" i="57"/>
  <c r="F19" i="57"/>
  <c r="E19" i="57"/>
  <c r="D19" i="57"/>
  <c r="D14" i="57"/>
  <c r="G13" i="57"/>
  <c r="F13" i="57"/>
  <c r="E13" i="57"/>
  <c r="Q10" i="57"/>
  <c r="P10" i="57"/>
  <c r="N10" i="57"/>
  <c r="O10" i="57" s="1"/>
  <c r="M10" i="57"/>
  <c r="K10" i="57"/>
  <c r="J10" i="57"/>
  <c r="H10" i="57"/>
  <c r="G10" i="57"/>
  <c r="D10" i="57"/>
  <c r="C10" i="57"/>
  <c r="O9" i="57"/>
  <c r="I9" i="57"/>
  <c r="F9" i="57"/>
  <c r="O8" i="57"/>
  <c r="I8" i="57"/>
  <c r="F8" i="57"/>
  <c r="O7" i="57"/>
  <c r="I7" i="57"/>
  <c r="F7" i="57"/>
  <c r="O6" i="57"/>
  <c r="I6" i="57"/>
  <c r="F6" i="57"/>
  <c r="O5" i="57"/>
  <c r="I5" i="57"/>
  <c r="F5" i="57"/>
  <c r="O4" i="57"/>
  <c r="I4" i="57"/>
  <c r="F4" i="57"/>
  <c r="F10" i="57" s="1"/>
  <c r="O3" i="57"/>
  <c r="I3" i="57"/>
  <c r="F3" i="57"/>
  <c r="J19" i="56"/>
  <c r="I19" i="56"/>
  <c r="H19" i="56"/>
  <c r="G19" i="56"/>
  <c r="F19" i="56"/>
  <c r="E19" i="56"/>
  <c r="D19" i="56"/>
  <c r="D14" i="56"/>
  <c r="E13" i="56" s="1"/>
  <c r="G13" i="56"/>
  <c r="I13" i="56" s="1"/>
  <c r="F13" i="56"/>
  <c r="Q10" i="56"/>
  <c r="P10" i="56"/>
  <c r="N10" i="56"/>
  <c r="O10" i="56" s="1"/>
  <c r="M10" i="56"/>
  <c r="K10" i="56"/>
  <c r="J10" i="56"/>
  <c r="H10" i="56"/>
  <c r="G10" i="56"/>
  <c r="D10" i="56"/>
  <c r="E10" i="56" s="1"/>
  <c r="C10" i="56"/>
  <c r="O9" i="56"/>
  <c r="I9" i="56"/>
  <c r="F9" i="56"/>
  <c r="O8" i="56"/>
  <c r="I8" i="56"/>
  <c r="F8" i="56"/>
  <c r="O7" i="56"/>
  <c r="I7" i="56"/>
  <c r="F7" i="56"/>
  <c r="O6" i="56"/>
  <c r="I6" i="56"/>
  <c r="F6" i="56"/>
  <c r="O5" i="56"/>
  <c r="I5" i="56"/>
  <c r="F5" i="56"/>
  <c r="O4" i="56"/>
  <c r="I4" i="56"/>
  <c r="F4" i="56"/>
  <c r="O3" i="56"/>
  <c r="I3" i="56"/>
  <c r="F3" i="56"/>
  <c r="J19" i="55"/>
  <c r="I19" i="55"/>
  <c r="H19" i="55"/>
  <c r="G19" i="55"/>
  <c r="F19" i="55"/>
  <c r="E19" i="55"/>
  <c r="D19" i="55"/>
  <c r="D14" i="55"/>
  <c r="G13" i="55"/>
  <c r="I13" i="55" s="1"/>
  <c r="F13" i="55"/>
  <c r="E13" i="55"/>
  <c r="Q10" i="55"/>
  <c r="P10" i="55"/>
  <c r="O10" i="55"/>
  <c r="N10" i="55"/>
  <c r="M10" i="55"/>
  <c r="K10" i="55"/>
  <c r="J10" i="55"/>
  <c r="H10" i="55"/>
  <c r="G10" i="55"/>
  <c r="D10" i="55"/>
  <c r="C10" i="55"/>
  <c r="O9" i="55"/>
  <c r="I9" i="55"/>
  <c r="F9" i="55"/>
  <c r="O8" i="55"/>
  <c r="I8" i="55"/>
  <c r="F8" i="55"/>
  <c r="O7" i="55"/>
  <c r="I7" i="55"/>
  <c r="F7" i="55"/>
  <c r="O6" i="55"/>
  <c r="I6" i="55"/>
  <c r="F6" i="55"/>
  <c r="O5" i="55"/>
  <c r="I5" i="55"/>
  <c r="F5" i="55"/>
  <c r="O4" i="55"/>
  <c r="I4" i="55"/>
  <c r="F4" i="55"/>
  <c r="O3" i="55"/>
  <c r="I3" i="55"/>
  <c r="F3" i="55"/>
  <c r="J19" i="54"/>
  <c r="I19" i="54"/>
  <c r="H19" i="54"/>
  <c r="G19" i="54"/>
  <c r="F19" i="54"/>
  <c r="E19" i="54"/>
  <c r="D19" i="54"/>
  <c r="D14" i="54"/>
  <c r="G13" i="54"/>
  <c r="F13" i="54"/>
  <c r="I13" i="54" s="1"/>
  <c r="E13" i="54"/>
  <c r="Q10" i="54"/>
  <c r="P10" i="54"/>
  <c r="N10" i="54"/>
  <c r="O10" i="54" s="1"/>
  <c r="M10" i="54"/>
  <c r="K10" i="54"/>
  <c r="J10" i="54"/>
  <c r="H10" i="54"/>
  <c r="G10" i="54"/>
  <c r="D10" i="54"/>
  <c r="E10" i="54" s="1"/>
  <c r="C10" i="54"/>
  <c r="O9" i="54"/>
  <c r="I9" i="54"/>
  <c r="F9" i="54"/>
  <c r="O8" i="54"/>
  <c r="I8" i="54"/>
  <c r="F8" i="54"/>
  <c r="O7" i="54"/>
  <c r="I7" i="54"/>
  <c r="F7" i="54"/>
  <c r="O6" i="54"/>
  <c r="I6" i="54"/>
  <c r="F6" i="54"/>
  <c r="O5" i="54"/>
  <c r="I5" i="54"/>
  <c r="F5" i="54"/>
  <c r="O4" i="54"/>
  <c r="I4" i="54"/>
  <c r="F4" i="54"/>
  <c r="O3" i="54"/>
  <c r="I3" i="54"/>
  <c r="F3" i="54"/>
  <c r="J19" i="53"/>
  <c r="I19" i="53"/>
  <c r="H19" i="53"/>
  <c r="G19" i="53"/>
  <c r="F19" i="53"/>
  <c r="E19" i="53"/>
  <c r="D19" i="53"/>
  <c r="D14" i="53"/>
  <c r="E13" i="53" s="1"/>
  <c r="G13" i="53"/>
  <c r="I13" i="53" s="1"/>
  <c r="F13" i="53"/>
  <c r="Q10" i="53"/>
  <c r="P10" i="53"/>
  <c r="N10" i="53"/>
  <c r="O10" i="53" s="1"/>
  <c r="M10" i="53"/>
  <c r="K10" i="53"/>
  <c r="J10" i="53"/>
  <c r="H10" i="53"/>
  <c r="G10" i="53"/>
  <c r="D10" i="53"/>
  <c r="E10" i="53" s="1"/>
  <c r="C10" i="53"/>
  <c r="O9" i="53"/>
  <c r="I9" i="53"/>
  <c r="F9" i="53"/>
  <c r="O8" i="53"/>
  <c r="I8" i="53"/>
  <c r="F8" i="53"/>
  <c r="O7" i="53"/>
  <c r="I7" i="53"/>
  <c r="F7" i="53"/>
  <c r="O6" i="53"/>
  <c r="I6" i="53"/>
  <c r="F6" i="53"/>
  <c r="O5" i="53"/>
  <c r="I5" i="53"/>
  <c r="F5" i="53"/>
  <c r="O4" i="53"/>
  <c r="I4" i="53"/>
  <c r="F4" i="53"/>
  <c r="O3" i="53"/>
  <c r="I3" i="53"/>
  <c r="F3" i="53"/>
  <c r="J19" i="52"/>
  <c r="I19" i="52"/>
  <c r="H19" i="52"/>
  <c r="G19" i="52"/>
  <c r="F19" i="52"/>
  <c r="E19" i="52"/>
  <c r="D19" i="52"/>
  <c r="K19" i="52" s="1"/>
  <c r="D14" i="52"/>
  <c r="E13" i="52" s="1"/>
  <c r="G13" i="52"/>
  <c r="I13" i="52" s="1"/>
  <c r="F13" i="52"/>
  <c r="Q10" i="52"/>
  <c r="P10" i="52"/>
  <c r="N10" i="52"/>
  <c r="O10" i="52" s="1"/>
  <c r="M10" i="52"/>
  <c r="K10" i="52"/>
  <c r="J10" i="52"/>
  <c r="H10" i="52"/>
  <c r="G10" i="52"/>
  <c r="D10" i="52"/>
  <c r="E10" i="52" s="1"/>
  <c r="C10" i="52"/>
  <c r="O9" i="52"/>
  <c r="I9" i="52"/>
  <c r="F9" i="52"/>
  <c r="O8" i="52"/>
  <c r="I8" i="52"/>
  <c r="F8" i="52"/>
  <c r="O7" i="52"/>
  <c r="I7" i="52"/>
  <c r="F7" i="52"/>
  <c r="O6" i="52"/>
  <c r="I6" i="52"/>
  <c r="F6" i="52"/>
  <c r="O5" i="52"/>
  <c r="I5" i="52"/>
  <c r="F5" i="52"/>
  <c r="O4" i="52"/>
  <c r="I4" i="52"/>
  <c r="F4" i="52"/>
  <c r="F10" i="52" s="1"/>
  <c r="O3" i="52"/>
  <c r="I3" i="52"/>
  <c r="F3" i="52"/>
  <c r="J19" i="51"/>
  <c r="I19" i="51"/>
  <c r="H19" i="51"/>
  <c r="G19" i="51"/>
  <c r="F19" i="51"/>
  <c r="E19" i="51"/>
  <c r="D19" i="51"/>
  <c r="D14" i="51"/>
  <c r="G13" i="51"/>
  <c r="I13" i="51" s="1"/>
  <c r="F13" i="51"/>
  <c r="E13" i="51"/>
  <c r="Q10" i="51"/>
  <c r="P10" i="51"/>
  <c r="O10" i="51"/>
  <c r="N10" i="51"/>
  <c r="M10" i="51"/>
  <c r="K10" i="51"/>
  <c r="J10" i="51"/>
  <c r="H10" i="51"/>
  <c r="G10" i="51"/>
  <c r="D10" i="51"/>
  <c r="C10" i="51"/>
  <c r="O9" i="51"/>
  <c r="I9" i="51"/>
  <c r="F9" i="51"/>
  <c r="O8" i="51"/>
  <c r="I8" i="51"/>
  <c r="F8" i="51"/>
  <c r="O7" i="51"/>
  <c r="I7" i="51"/>
  <c r="F7" i="51"/>
  <c r="O6" i="51"/>
  <c r="I6" i="51"/>
  <c r="F6" i="51"/>
  <c r="O5" i="51"/>
  <c r="I5" i="51"/>
  <c r="F5" i="51"/>
  <c r="O4" i="51"/>
  <c r="I4" i="51"/>
  <c r="F4" i="51"/>
  <c r="F10" i="51" s="1"/>
  <c r="I3" i="51"/>
  <c r="F3" i="51"/>
  <c r="F19" i="49" l="1"/>
  <c r="C19" i="49"/>
  <c r="E10" i="59"/>
  <c r="K19" i="59"/>
  <c r="K19" i="58"/>
  <c r="I13" i="57"/>
  <c r="K19" i="57"/>
  <c r="E10" i="57"/>
  <c r="K19" i="56"/>
  <c r="F10" i="56"/>
  <c r="I10" i="56" s="1"/>
  <c r="F10" i="55"/>
  <c r="E10" i="55"/>
  <c r="K19" i="55"/>
  <c r="K19" i="54"/>
  <c r="F10" i="54"/>
  <c r="F10" i="53"/>
  <c r="K19" i="53"/>
  <c r="E10" i="51"/>
  <c r="K19" i="51"/>
  <c r="D14" i="49"/>
  <c r="E13" i="49" s="1"/>
  <c r="G13" i="49"/>
  <c r="F13" i="49"/>
  <c r="I10" i="60"/>
  <c r="H13" i="60"/>
  <c r="I10" i="59"/>
  <c r="H13" i="59"/>
  <c r="I10" i="58"/>
  <c r="H13" i="58"/>
  <c r="I10" i="57"/>
  <c r="H13" i="57"/>
  <c r="H13" i="56"/>
  <c r="I10" i="55"/>
  <c r="H13" i="55"/>
  <c r="I10" i="54"/>
  <c r="H13" i="54"/>
  <c r="I10" i="53"/>
  <c r="H13" i="53"/>
  <c r="I10" i="52"/>
  <c r="H13" i="52"/>
  <c r="I10" i="51"/>
  <c r="H13" i="51"/>
  <c r="J19" i="50"/>
  <c r="I19" i="50"/>
  <c r="H19" i="50"/>
  <c r="G19" i="50"/>
  <c r="F19" i="50"/>
  <c r="E19" i="50"/>
  <c r="D19" i="50"/>
  <c r="D14" i="50"/>
  <c r="E13" i="50" s="1"/>
  <c r="G13" i="50"/>
  <c r="F13" i="50"/>
  <c r="Q10" i="50"/>
  <c r="P10" i="50"/>
  <c r="N10" i="50"/>
  <c r="M10" i="50"/>
  <c r="K10" i="50"/>
  <c r="J10" i="50"/>
  <c r="H10" i="50"/>
  <c r="G10" i="50"/>
  <c r="D10" i="50"/>
  <c r="C10" i="50"/>
  <c r="O9" i="50"/>
  <c r="I9" i="50"/>
  <c r="F9" i="50"/>
  <c r="O8" i="50"/>
  <c r="I8" i="50"/>
  <c r="F8" i="50"/>
  <c r="O7" i="50"/>
  <c r="I7" i="50"/>
  <c r="F7" i="50"/>
  <c r="O6" i="50"/>
  <c r="I6" i="50"/>
  <c r="F6" i="50"/>
  <c r="O5" i="50"/>
  <c r="I5" i="50"/>
  <c r="F5" i="50"/>
  <c r="O4" i="50"/>
  <c r="I4" i="50"/>
  <c r="F4" i="50"/>
  <c r="O3" i="50"/>
  <c r="I3" i="50"/>
  <c r="F3" i="50"/>
  <c r="I13" i="49" l="1"/>
  <c r="I13" i="50"/>
  <c r="K19" i="50"/>
  <c r="O10" i="50"/>
  <c r="F10" i="50"/>
  <c r="I10" i="50" s="1"/>
  <c r="E10" i="50"/>
  <c r="H13" i="49"/>
  <c r="H13" i="50"/>
  <c r="Q10" i="49"/>
  <c r="P10" i="49"/>
  <c r="N10" i="49"/>
  <c r="M10" i="49"/>
  <c r="K10" i="49"/>
  <c r="J10" i="49"/>
  <c r="H10" i="49"/>
  <c r="G10" i="49"/>
  <c r="D10" i="49"/>
  <c r="C10" i="49"/>
  <c r="O9" i="49"/>
  <c r="I9" i="49"/>
  <c r="E9" i="49"/>
  <c r="O8" i="49"/>
  <c r="I8" i="49"/>
  <c r="E8" i="49"/>
  <c r="O7" i="49"/>
  <c r="I7" i="49"/>
  <c r="E7" i="49"/>
  <c r="O6" i="49"/>
  <c r="I6" i="49"/>
  <c r="E6" i="49"/>
  <c r="O5" i="49"/>
  <c r="I5" i="49"/>
  <c r="E5" i="49"/>
  <c r="O4" i="49"/>
  <c r="I4" i="49"/>
  <c r="E4" i="49"/>
  <c r="O3" i="49"/>
  <c r="I3" i="49"/>
  <c r="E3" i="49"/>
  <c r="D19" i="49" s="1"/>
  <c r="T8" i="49" l="1"/>
  <c r="U8" i="49"/>
  <c r="V8" i="49"/>
  <c r="V9" i="49"/>
  <c r="T9" i="49"/>
  <c r="U9" i="49"/>
  <c r="H19" i="49"/>
  <c r="V3" i="49"/>
  <c r="T3" i="49"/>
  <c r="I19" i="49" s="1"/>
  <c r="U3" i="49"/>
  <c r="J19" i="49" s="1"/>
  <c r="T6" i="49"/>
  <c r="U6" i="49"/>
  <c r="V6" i="49"/>
  <c r="V5" i="49"/>
  <c r="T5" i="49"/>
  <c r="U5" i="49"/>
  <c r="U7" i="49"/>
  <c r="V7" i="49"/>
  <c r="T7" i="49"/>
  <c r="T4" i="49"/>
  <c r="V4" i="49"/>
  <c r="U4" i="49"/>
  <c r="E10" i="49"/>
  <c r="O10" i="49"/>
  <c r="G13" i="36"/>
  <c r="F4" i="36"/>
  <c r="F4" i="49" s="1"/>
  <c r="F5" i="36"/>
  <c r="F5" i="49" s="1"/>
  <c r="F6" i="36"/>
  <c r="F6" i="49" s="1"/>
  <c r="F7" i="36"/>
  <c r="F7" i="49" s="1"/>
  <c r="F8" i="36"/>
  <c r="F8" i="49" s="1"/>
  <c r="F9" i="36"/>
  <c r="F9" i="49" s="1"/>
  <c r="F3" i="36"/>
  <c r="F3" i="49" s="1"/>
  <c r="E19" i="49" s="1"/>
  <c r="I9" i="36"/>
  <c r="I8" i="36"/>
  <c r="I7" i="36"/>
  <c r="I6" i="36"/>
  <c r="I5" i="36"/>
  <c r="F10" i="49" l="1"/>
  <c r="F13" i="36"/>
  <c r="G19" i="36"/>
  <c r="I10" i="49" l="1"/>
  <c r="J19" i="36"/>
  <c r="I19" i="36"/>
  <c r="H19" i="36"/>
  <c r="E19" i="36"/>
  <c r="D19" i="36"/>
  <c r="K19" i="36" l="1"/>
  <c r="H10" i="36"/>
  <c r="D14" i="36"/>
  <c r="E13" i="36" s="1"/>
  <c r="I13" i="36"/>
  <c r="D10" i="36"/>
  <c r="O8" i="36"/>
  <c r="K20" i="36" l="1"/>
  <c r="H13" i="36"/>
  <c r="Q10" i="36"/>
  <c r="P10" i="36"/>
  <c r="N10" i="36"/>
  <c r="M10" i="36"/>
  <c r="K10" i="36"/>
  <c r="J10" i="36"/>
  <c r="G10" i="36"/>
  <c r="F10" i="36"/>
  <c r="C10" i="36"/>
  <c r="O9" i="36"/>
  <c r="O7" i="36"/>
  <c r="O6" i="36"/>
  <c r="O5" i="36"/>
  <c r="O4" i="36"/>
  <c r="O3" i="36"/>
  <c r="I10" i="36" l="1"/>
  <c r="O10" i="36"/>
  <c r="E10" i="36"/>
</calcChain>
</file>

<file path=xl/comments1.xml><?xml version="1.0" encoding="utf-8"?>
<comments xmlns="http://schemas.openxmlformats.org/spreadsheetml/2006/main">
  <authors>
    <author>Poteet, Cana</author>
  </authors>
  <commentList>
    <comment ref="C2" authorId="0" shapeId="0">
      <text>
        <r>
          <rPr>
            <b/>
            <sz val="9"/>
            <color indexed="81"/>
            <rFont val="Tahoma"/>
            <family val="2"/>
          </rPr>
          <t>Poteet, Cana:</t>
        </r>
        <r>
          <rPr>
            <sz val="9"/>
            <color indexed="81"/>
            <rFont val="Tahoma"/>
            <family val="2"/>
          </rPr>
          <t xml:space="preserve">
</t>
        </r>
        <r>
          <rPr>
            <sz val="8"/>
            <color indexed="81"/>
            <rFont val="Tahoma"/>
            <family val="2"/>
          </rPr>
          <t xml:space="preserve">Formula will repopulate with ever change to the 'staff name' list -- to ensure permininant names are selected, copy/paste your identified names into the month they were selected for </t>
        </r>
        <r>
          <rPr>
            <sz val="9"/>
            <color indexed="81"/>
            <rFont val="Tahoma"/>
            <family val="2"/>
          </rPr>
          <t xml:space="preserve">
</t>
        </r>
        <r>
          <rPr>
            <b/>
            <sz val="8"/>
            <color indexed="81"/>
            <rFont val="Tahoma"/>
            <family val="2"/>
          </rPr>
          <t>Paste only values</t>
        </r>
        <r>
          <rPr>
            <sz val="8"/>
            <color indexed="81"/>
            <rFont val="Tahoma"/>
            <family val="2"/>
          </rPr>
          <t xml:space="preserve"> into selected month (when pasted, click on the 'ctrl' prompt box or hit cntrl and find "paste values", choose option 1 or 2)</t>
        </r>
      </text>
    </comment>
    <comment ref="E3" authorId="0" shapeId="0">
      <text>
        <r>
          <rPr>
            <b/>
            <sz val="9"/>
            <color indexed="81"/>
            <rFont val="Tahoma"/>
            <family val="2"/>
          </rPr>
          <t>Poteet, Cana:</t>
        </r>
        <r>
          <rPr>
            <sz val="9"/>
            <color indexed="81"/>
            <rFont val="Tahoma"/>
            <family val="2"/>
          </rPr>
          <t xml:space="preserve">
duplicate staff names will be highlighted in red -- you can pick additional names from the randomly selected list OR identify staff who need extra support</t>
        </r>
      </text>
    </comment>
    <comment ref="F10" authorId="0" shapeId="0">
      <text>
        <r>
          <rPr>
            <b/>
            <sz val="9"/>
            <color indexed="81"/>
            <rFont val="Tahoma"/>
            <family val="2"/>
          </rPr>
          <t>Poteet, Cana:</t>
        </r>
        <r>
          <rPr>
            <sz val="9"/>
            <color indexed="81"/>
            <rFont val="Tahoma"/>
            <family val="2"/>
          </rPr>
          <t xml:space="preserve">
Duplicate names will appear across months - the goal is to see all staff within one quarter for on-going successful maintenance checks </t>
        </r>
      </text>
    </comment>
    <comment ref="E15" authorId="0" shapeId="0">
      <text>
        <r>
          <rPr>
            <b/>
            <sz val="9"/>
            <color indexed="81"/>
            <rFont val="Tahoma"/>
            <charset val="1"/>
          </rPr>
          <t>Poteet, Cana:</t>
        </r>
        <r>
          <rPr>
            <sz val="9"/>
            <color indexed="81"/>
            <rFont val="Tahoma"/>
            <charset val="1"/>
          </rPr>
          <t xml:space="preserve">
Manually add the names of the coaches below to see if coaches are able to reach ALL STAFF quarterly -- stretch goal to ensure coaches can reach ALL STAFF monthly*</t>
        </r>
      </text>
    </comment>
  </commentList>
</comments>
</file>

<file path=xl/comments10.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11.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12.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13.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14.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15.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 ref="C18" authorId="0" shapeId="0">
      <text>
        <r>
          <rPr>
            <b/>
            <sz val="9"/>
            <color indexed="81"/>
            <rFont val="Tahoma"/>
            <family val="2"/>
          </rPr>
          <t>Poteet, Cana:</t>
        </r>
        <r>
          <rPr>
            <sz val="9"/>
            <color indexed="81"/>
            <rFont val="Tahoma"/>
            <family val="2"/>
          </rPr>
          <t xml:space="preserve">
Coordinators should have enough data to show they actively observed agency coaches on a regular basis </t>
        </r>
      </text>
    </comment>
    <comment ref="J19" authorId="0" shapeId="0">
      <text>
        <r>
          <rPr>
            <b/>
            <sz val="9"/>
            <color indexed="81"/>
            <rFont val="Tahoma"/>
            <charset val="1"/>
          </rPr>
          <t>Poteet, Cana:</t>
        </r>
        <r>
          <rPr>
            <sz val="9"/>
            <color indexed="81"/>
            <rFont val="Tahoma"/>
            <charset val="1"/>
          </rPr>
          <t xml:space="preserve">
identifies total impact of all coaches across the agency - this will exceed then number of staff currently employed by the end of the year
</t>
        </r>
        <r>
          <rPr>
            <b/>
            <sz val="9"/>
            <color indexed="81"/>
            <rFont val="Tahoma"/>
            <family val="2"/>
          </rPr>
          <t>recommendation:</t>
        </r>
        <r>
          <rPr>
            <sz val="9"/>
            <color indexed="81"/>
            <rFont val="Tahoma"/>
            <charset val="1"/>
          </rPr>
          <t xml:space="preserve"> all staff need to be seen at least quarterly for best coaching outcomes </t>
        </r>
      </text>
    </comment>
  </commentList>
</comments>
</file>

<file path=xl/comments2.xml><?xml version="1.0" encoding="utf-8"?>
<comments xmlns="http://schemas.openxmlformats.org/spreadsheetml/2006/main">
  <authors>
    <author>Poteet, Cana</author>
  </authors>
  <commentList>
    <comment ref="B2" authorId="0" shapeId="0">
      <text>
        <r>
          <rPr>
            <b/>
            <sz val="9"/>
            <color indexed="81"/>
            <rFont val="Tahoma"/>
            <family val="2"/>
          </rPr>
          <t>Poteet, Cana:</t>
        </r>
        <r>
          <rPr>
            <sz val="9"/>
            <color indexed="81"/>
            <rFont val="Tahoma"/>
            <family val="2"/>
          </rPr>
          <t xml:space="preserve">
enter date of initial training or last refresher date
</t>
        </r>
      </text>
    </comment>
    <comment ref="C2" authorId="0" shapeId="0">
      <text>
        <r>
          <rPr>
            <b/>
            <sz val="9"/>
            <color indexed="81"/>
            <rFont val="Tahoma"/>
            <charset val="1"/>
          </rPr>
          <t>Poteet, Cana:</t>
        </r>
        <r>
          <rPr>
            <sz val="9"/>
            <color indexed="81"/>
            <rFont val="Tahoma"/>
            <charset val="1"/>
          </rPr>
          <t xml:space="preserve">
Columns C &amp; D will autocalculate dates six months and one year from the initial training 
</t>
        </r>
      </text>
    </comment>
    <comment ref="D2" authorId="0" shapeId="0">
      <text>
        <r>
          <rPr>
            <b/>
            <sz val="9"/>
            <color indexed="81"/>
            <rFont val="Tahoma"/>
            <family val="2"/>
          </rPr>
          <t>Poteet, Cana:</t>
        </r>
        <r>
          <rPr>
            <sz val="9"/>
            <color indexed="81"/>
            <rFont val="Tahoma"/>
            <family val="2"/>
          </rPr>
          <t xml:space="preserve">
enter date of attended bi-annual refresher</t>
        </r>
      </text>
    </comment>
    <comment ref="F2" authorId="0" shapeId="0">
      <text>
        <r>
          <rPr>
            <b/>
            <sz val="9"/>
            <color indexed="81"/>
            <rFont val="Tahoma"/>
            <charset val="1"/>
          </rPr>
          <t>Poteet, Cana:</t>
        </r>
        <r>
          <rPr>
            <sz val="9"/>
            <color indexed="81"/>
            <rFont val="Tahoma"/>
            <charset val="1"/>
          </rPr>
          <t xml:space="preserve">
True/False OR Date completed
</t>
        </r>
      </text>
    </comment>
    <comment ref="D3" authorId="0" shapeId="0">
      <text>
        <r>
          <rPr>
            <b/>
            <sz val="9"/>
            <color indexed="81"/>
            <rFont val="Tahoma"/>
            <charset val="1"/>
          </rPr>
          <t>Poteet, Cana:</t>
        </r>
        <r>
          <rPr>
            <sz val="9"/>
            <color indexed="81"/>
            <rFont val="Tahoma"/>
            <charset val="1"/>
          </rPr>
          <t xml:space="preserve">
dates should be entered as MONTH/DAY/YEAR in order for excel to read the date correctly</t>
        </r>
      </text>
    </comment>
    <comment ref="F3" authorId="0" shapeId="0">
      <text>
        <r>
          <rPr>
            <b/>
            <sz val="9"/>
            <color indexed="81"/>
            <rFont val="Tahoma"/>
            <charset val="1"/>
          </rPr>
          <t>Poteet, Cana:</t>
        </r>
        <r>
          <rPr>
            <sz val="9"/>
            <color indexed="81"/>
            <rFont val="Tahoma"/>
            <charset val="1"/>
          </rPr>
          <t xml:space="preserve">
dates should be entered as MONTH/DAY/YEAR in order for excel to read the date correctly</t>
        </r>
      </text>
    </comment>
    <comment ref="B8" authorId="0" shapeId="0">
      <text>
        <r>
          <rPr>
            <b/>
            <sz val="9"/>
            <color indexed="81"/>
            <rFont val="Tahoma"/>
            <family val="2"/>
          </rPr>
          <t>Poteet, Cana:</t>
        </r>
        <r>
          <rPr>
            <sz val="9"/>
            <color indexed="81"/>
            <rFont val="Tahoma"/>
            <family val="2"/>
          </rPr>
          <t xml:space="preserve">
enter date of initial training or last refresher date
</t>
        </r>
      </text>
    </comment>
    <comment ref="F8" authorId="0" shapeId="0">
      <text>
        <r>
          <rPr>
            <b/>
            <sz val="9"/>
            <color indexed="81"/>
            <rFont val="Tahoma"/>
            <charset val="1"/>
          </rPr>
          <t>Poteet, Cana:</t>
        </r>
        <r>
          <rPr>
            <sz val="9"/>
            <color indexed="81"/>
            <rFont val="Tahoma"/>
            <charset val="1"/>
          </rPr>
          <t xml:space="preserve">
True/False OR Date completed
</t>
        </r>
      </text>
    </comment>
    <comment ref="D9" authorId="0" shapeId="0">
      <text>
        <r>
          <rPr>
            <b/>
            <sz val="9"/>
            <color indexed="81"/>
            <rFont val="Tahoma"/>
            <charset val="1"/>
          </rPr>
          <t>Poteet, Cana:</t>
        </r>
        <r>
          <rPr>
            <sz val="9"/>
            <color indexed="81"/>
            <rFont val="Tahoma"/>
            <charset val="1"/>
          </rPr>
          <t xml:space="preserve">
dates should be entered as MONTH/DAY/YEAR in order for excel to read the date correctly</t>
        </r>
      </text>
    </comment>
    <comment ref="F9" authorId="0" shapeId="0">
      <text>
        <r>
          <rPr>
            <b/>
            <sz val="9"/>
            <color indexed="81"/>
            <rFont val="Tahoma"/>
            <charset val="1"/>
          </rPr>
          <t>Poteet, Cana:</t>
        </r>
        <r>
          <rPr>
            <sz val="9"/>
            <color indexed="81"/>
            <rFont val="Tahoma"/>
            <charset val="1"/>
          </rPr>
          <t xml:space="preserve">
dates should be entered as MONTH/DAY/YEAR in order for excel to read the date correctly</t>
        </r>
      </text>
    </comment>
  </commentList>
</comments>
</file>

<file path=xl/comments3.xml><?xml version="1.0" encoding="utf-8"?>
<comments xmlns="http://schemas.openxmlformats.org/spreadsheetml/2006/main">
  <authors>
    <author>Poteet, Cana</author>
  </authors>
  <commentList>
    <comment ref="A1" authorId="0" shapeId="0">
      <text>
        <r>
          <rPr>
            <b/>
            <sz val="9"/>
            <color indexed="81"/>
            <rFont val="Tahoma"/>
            <family val="2"/>
          </rPr>
          <t>Poteet, Cana:</t>
        </r>
        <r>
          <rPr>
            <sz val="9"/>
            <color indexed="81"/>
            <rFont val="Tahoma"/>
            <family val="2"/>
          </rPr>
          <t xml:space="preserve">
Do not manually edit data appearing in this color -- it automatically calculates so provide you with cumulative data</t>
        </r>
      </text>
    </commen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 ref="R2" authorId="0" shapeId="0">
      <text>
        <r>
          <rPr>
            <b/>
            <sz val="9"/>
            <color indexed="81"/>
            <rFont val="Tahoma"/>
            <charset val="1"/>
          </rPr>
          <t>Poteet, Cana:</t>
        </r>
        <r>
          <rPr>
            <sz val="9"/>
            <color indexed="81"/>
            <rFont val="Tahoma"/>
            <charset val="1"/>
          </rPr>
          <t xml:space="preserve">
in whole numbers, add how many IOAs were completed for this coach - goal is 1 for every 3 observations (33%)</t>
        </r>
      </text>
    </comment>
    <comment ref="S2" authorId="0" shapeId="0">
      <text>
        <r>
          <rPr>
            <b/>
            <sz val="9"/>
            <color indexed="81"/>
            <rFont val="Tahoma"/>
            <charset val="1"/>
          </rPr>
          <t>Poteet, Cana:</t>
        </r>
        <r>
          <rPr>
            <sz val="9"/>
            <color indexed="81"/>
            <rFont val="Tahoma"/>
            <charset val="1"/>
          </rPr>
          <t xml:space="preserve">
calculate the agreement &amp; place percentage here
IOA Calculation: 
total # of agreed upon Positive &amp; Negative interactions / highest number of interactions seen X 100 = IOA percentage 
Example:
3 positives, 1 negative agreed upon = 4 total interactions agreed upon 
highest interactions seen: sarah saw 4, sally saw 6 = 6 is the highest 
4/6 X 100 = 66%
^ remediation is needed if the IOA is 80% or below*</t>
        </r>
      </text>
    </comment>
    <comment ref="T2" authorId="0" shapeId="0">
      <text>
        <r>
          <rPr>
            <b/>
            <sz val="9"/>
            <color indexed="81"/>
            <rFont val="Tahoma"/>
            <charset val="1"/>
          </rPr>
          <t>Poteet, Cana:</t>
        </r>
        <r>
          <rPr>
            <sz val="9"/>
            <color indexed="81"/>
            <rFont val="Tahoma"/>
            <charset val="1"/>
          </rPr>
          <t xml:space="preserve">
remediation is needed if the IOA percentage is 80% or below
</t>
        </r>
      </text>
    </comment>
    <comment ref="U2" authorId="0" shapeId="0">
      <text>
        <r>
          <rPr>
            <b/>
            <sz val="9"/>
            <color indexed="81"/>
            <rFont val="Tahoma"/>
            <charset val="1"/>
          </rPr>
          <t>Poteet, Cana:</t>
        </r>
        <r>
          <rPr>
            <sz val="9"/>
            <color indexed="81"/>
            <rFont val="Tahoma"/>
            <charset val="1"/>
          </rPr>
          <t xml:space="preserve">
document the date remediation was completed
</t>
        </r>
      </text>
    </comment>
    <comment ref="B16" authorId="0" shapeId="0">
      <text>
        <r>
          <rPr>
            <b/>
            <sz val="9"/>
            <color indexed="81"/>
            <rFont val="Tahoma"/>
            <charset val="1"/>
          </rPr>
          <t>Poteet, Cana:</t>
        </r>
        <r>
          <rPr>
            <sz val="9"/>
            <color indexed="81"/>
            <rFont val="Tahoma"/>
            <charset val="1"/>
          </rPr>
          <t xml:space="preserve">
the following section evaluates how effective each coach in the system is -- are they doing the work outlined in policy, and is the rate of coaching making an impact on the organization </t>
        </r>
      </text>
    </comment>
    <comment ref="K19" authorId="0" shapeId="0">
      <text>
        <r>
          <rPr>
            <b/>
            <sz val="9"/>
            <color indexed="81"/>
            <rFont val="Tahoma"/>
            <charset val="1"/>
          </rPr>
          <t>Poteet, Cana:</t>
        </r>
        <r>
          <rPr>
            <sz val="9"/>
            <color indexed="81"/>
            <rFont val="Tahoma"/>
            <charset val="1"/>
          </rPr>
          <t xml:space="preserve">
This number will calculate how many staff were seen in total across all coaches
Goal: ALL STAFF are seen every month </t>
        </r>
      </text>
    </comment>
    <comment ref="J20" authorId="0" shapeId="0">
      <text>
        <r>
          <rPr>
            <b/>
            <sz val="9"/>
            <color indexed="81"/>
            <rFont val="Tahoma"/>
            <charset val="1"/>
          </rPr>
          <t>Poteet, Cana:</t>
        </r>
        <r>
          <rPr>
            <sz val="9"/>
            <color indexed="81"/>
            <rFont val="Tahoma"/>
            <charset val="1"/>
          </rPr>
          <t xml:space="preserve">
calculated the percentage of staff observed within the reporting month </t>
        </r>
      </text>
    </comment>
  </commentList>
</comments>
</file>

<file path=xl/comments4.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5.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6.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7.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8.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comments9.xml><?xml version="1.0" encoding="utf-8"?>
<comments xmlns="http://schemas.openxmlformats.org/spreadsheetml/2006/main">
  <authors>
    <author>Poteet, Cana</author>
  </authors>
  <commentList>
    <comment ref="C2" authorId="0" shapeId="0">
      <text>
        <r>
          <rPr>
            <b/>
            <sz val="9"/>
            <color indexed="81"/>
            <rFont val="Tahoma"/>
            <charset val="1"/>
          </rPr>
          <t>Poteet, Cana:</t>
        </r>
        <r>
          <rPr>
            <sz val="9"/>
            <color indexed="81"/>
            <rFont val="Tahoma"/>
            <charset val="1"/>
          </rPr>
          <t xml:space="preserve">
Your coaching Competncy checks - to ensure staff success of implentation </t>
        </r>
      </text>
    </comment>
    <comment ref="F2" authorId="0" shapeId="0">
      <text>
        <r>
          <rPr>
            <b/>
            <sz val="9"/>
            <color indexed="81"/>
            <rFont val="Tahoma"/>
            <charset val="1"/>
          </rPr>
          <t>Poteet, Cana:</t>
        </r>
        <r>
          <rPr>
            <sz val="9"/>
            <color indexed="81"/>
            <rFont val="Tahoma"/>
            <charset val="1"/>
          </rPr>
          <t xml:space="preserve">
debrief opportunities come from: competency maintenance checks &amp; isolated +/- observations</t>
        </r>
      </text>
    </comment>
    <comment ref="I2" authorId="0" shapeId="0">
      <text>
        <r>
          <rPr>
            <b/>
            <sz val="9"/>
            <color indexed="81"/>
            <rFont val="Tahoma"/>
            <charset val="1"/>
          </rPr>
          <t>Poteet, Cana:</t>
        </r>
        <r>
          <rPr>
            <sz val="9"/>
            <color indexed="81"/>
            <rFont val="Tahoma"/>
            <charset val="1"/>
          </rPr>
          <t xml:space="preserve">
4:00 - met the 4:1 ratio (anything below does not)
</t>
        </r>
      </text>
    </comment>
    <comment ref="N2" authorId="0" shapeId="0">
      <text>
        <r>
          <rPr>
            <b/>
            <sz val="9"/>
            <color indexed="81"/>
            <rFont val="Tahoma"/>
            <charset val="1"/>
          </rPr>
          <t>Poteet, Cana:</t>
        </r>
        <r>
          <rPr>
            <sz val="9"/>
            <color indexed="81"/>
            <rFont val="Tahoma"/>
            <charset val="1"/>
          </rPr>
          <t xml:space="preserve">
should be completed during a competency mainenance chec</t>
        </r>
      </text>
    </comment>
  </commentList>
</comments>
</file>

<file path=xl/sharedStrings.xml><?xml version="1.0" encoding="utf-8"?>
<sst xmlns="http://schemas.openxmlformats.org/spreadsheetml/2006/main" count="685" uniqueCount="121">
  <si>
    <t>Maint. Complete</t>
  </si>
  <si>
    <t>Coach</t>
  </si>
  <si>
    <t>Pos/Neg Pledged</t>
  </si>
  <si>
    <t>Pos/Neg Completed</t>
  </si>
  <si>
    <t>Total # of Positives</t>
  </si>
  <si>
    <t>Total # of Negatives</t>
  </si>
  <si>
    <t xml:space="preserve">Total: </t>
  </si>
  <si>
    <t>Maint. Productivity %</t>
  </si>
  <si>
    <t>Pos/Neg Productivity %</t>
  </si>
  <si>
    <t>Employee Debrief Data</t>
  </si>
  <si>
    <t>Maintenance Checks Scheduled</t>
  </si>
  <si>
    <t>Coordinators</t>
  </si>
  <si>
    <t>Primary Coaches</t>
  </si>
  <si>
    <t>Staff Lost</t>
  </si>
  <si>
    <t>Staff Hired</t>
  </si>
  <si>
    <t>Retention Rate</t>
  </si>
  <si>
    <t>Maintenance Checks completed</t>
  </si>
  <si>
    <t>Competency Status earned</t>
  </si>
  <si>
    <t>Total staff competent (PSC data)</t>
  </si>
  <si>
    <t xml:space="preserve">Total staff </t>
  </si>
  <si>
    <t>Positive Feedback</t>
  </si>
  <si>
    <t>Competency Earned</t>
  </si>
  <si>
    <t>Debrief Opportunities</t>
  </si>
  <si>
    <t>Retention</t>
  </si>
  <si>
    <t>Constructive Feedabck</t>
  </si>
  <si>
    <t>Automatically Calculates</t>
  </si>
  <si>
    <t>Coordinator</t>
  </si>
  <si>
    <t>Primary Coach (name*)</t>
  </si>
  <si>
    <t>Total</t>
  </si>
  <si>
    <t>Coaching Supports Provided</t>
  </si>
  <si>
    <t xml:space="preserve">Staff Name </t>
  </si>
  <si>
    <t xml:space="preserve">January </t>
  </si>
  <si>
    <t xml:space="preserve">February </t>
  </si>
  <si>
    <t>March</t>
  </si>
  <si>
    <t>April</t>
  </si>
  <si>
    <t>June</t>
  </si>
  <si>
    <t>July</t>
  </si>
  <si>
    <t>August</t>
  </si>
  <si>
    <t>September</t>
  </si>
  <si>
    <t>October</t>
  </si>
  <si>
    <t>November</t>
  </si>
  <si>
    <t>December</t>
  </si>
  <si>
    <t>Additional Teaching Needed (Rem)</t>
  </si>
  <si>
    <t>competency rate</t>
  </si>
  <si>
    <t>Coach 1</t>
  </si>
  <si>
    <t xml:space="preserve">Coach 2 </t>
  </si>
  <si>
    <t>Coach 3</t>
  </si>
  <si>
    <t>Coach 4</t>
  </si>
  <si>
    <t>Coach 5</t>
  </si>
  <si>
    <t xml:space="preserve">Staff - recommended that each coach observe 2 staff during the month (slots have been identified to account for 10 checks per month) </t>
  </si>
  <si>
    <t>Sara</t>
  </si>
  <si>
    <t>Duncan</t>
  </si>
  <si>
    <t>John</t>
  </si>
  <si>
    <t>Dillon</t>
  </si>
  <si>
    <t>met the 4:1 ratio</t>
  </si>
  <si>
    <t>Staff Employed over year</t>
  </si>
  <si>
    <t>Year: Staff Lost</t>
  </si>
  <si>
    <t>Year: Staff Hired</t>
  </si>
  <si>
    <t>Total staff competent</t>
  </si>
  <si>
    <t>FIELDS WILL AUTOPOPULATE</t>
  </si>
  <si>
    <t>Coaching Supports</t>
  </si>
  <si>
    <t>Myrtle Barton</t>
  </si>
  <si>
    <t>Kelly Stewart</t>
  </si>
  <si>
    <t>Antonia Peterson</t>
  </si>
  <si>
    <t>Wilfred Higgins</t>
  </si>
  <si>
    <t>Marta Wilkerson</t>
  </si>
  <si>
    <t>Jackie Perkins</t>
  </si>
  <si>
    <t>Ethel Fernandez</t>
  </si>
  <si>
    <t>Cora Bailey</t>
  </si>
  <si>
    <t>Dawn Lambert</t>
  </si>
  <si>
    <t>Guy Nunez</t>
  </si>
  <si>
    <t>Mabel Bradley</t>
  </si>
  <si>
    <t>Daisy Taylor</t>
  </si>
  <si>
    <t>Verna Lane</t>
  </si>
  <si>
    <t>Damon Anderson</t>
  </si>
  <si>
    <t>Irving Matthews</t>
  </si>
  <si>
    <t>Jerry Medina</t>
  </si>
  <si>
    <t>Dana Briggs</t>
  </si>
  <si>
    <t>Pamela Barber</t>
  </si>
  <si>
    <t>Lauren Powers</t>
  </si>
  <si>
    <t>Lamar Mccarthy</t>
  </si>
  <si>
    <t>Random selection</t>
  </si>
  <si>
    <t>Copy/paste in designated month</t>
  </si>
  <si>
    <t>Irving Mathews</t>
  </si>
  <si>
    <t>Damon nderson</t>
  </si>
  <si>
    <t>Caspian</t>
  </si>
  <si>
    <t>Karina</t>
  </si>
  <si>
    <t>Samantha</t>
  </si>
  <si>
    <t>4:1 Ratio</t>
  </si>
  <si>
    <t xml:space="preserve">Coaches Impact: Staff Seen (Yearly) </t>
  </si>
  <si>
    <t xml:space="preserve">Coaching Coordinator Duites: Coaches - list out the coaches in rotation - ensure each coach is observed at least once quarterly </t>
  </si>
  <si>
    <t xml:space="preserve">Coaches Impact: Staff Seen (monthly)  </t>
  </si>
  <si>
    <t>percentage of staff seen</t>
  </si>
  <si>
    <t>Facilitators</t>
  </si>
  <si>
    <t>Estelle Dixon</t>
  </si>
  <si>
    <t>Norma Parker</t>
  </si>
  <si>
    <t>Training: (__name__)</t>
  </si>
  <si>
    <t>Rrefresher Yearly</t>
  </si>
  <si>
    <t>Rrefresher Bi-Annual</t>
  </si>
  <si>
    <t>Annual Fidelity Check</t>
  </si>
  <si>
    <t>Staff</t>
  </si>
  <si>
    <t>Completed</t>
  </si>
  <si>
    <t>Initial Training /Last Refresher</t>
  </si>
  <si>
    <t>Attended</t>
  </si>
  <si>
    <t>Goal/Purpose:</t>
  </si>
  <si>
    <t>Tips</t>
  </si>
  <si>
    <r>
      <rPr>
        <b/>
        <sz val="11"/>
        <color theme="1"/>
        <rFont val="Calibri"/>
        <family val="2"/>
        <scheme val="minor"/>
      </rPr>
      <t>Comments</t>
    </r>
    <r>
      <rPr>
        <sz val="11"/>
        <color theme="1"/>
        <rFont val="Calibri"/>
        <family val="2"/>
        <scheme val="minor"/>
      </rPr>
      <t xml:space="preserve"> are located on each sheet to assist the user in knowing what to enter or how to adjust the formulas to reflect policies. Comments can be found by hovering over the cell, and are highlighted by in an orange/red color (see right)</t>
    </r>
  </si>
  <si>
    <t>Implementation Procedure</t>
  </si>
  <si>
    <t>Review the trackers to ensure it reflects the organizations coaching policy/procedure timelines</t>
  </si>
  <si>
    <t xml:space="preserve">Identify what is missing &amp; add as needed, or request assistance from a MTSS Consultant </t>
  </si>
  <si>
    <t xml:space="preserve">Test the spreadsheet with fake data to ensure all formulas are working as intended - if issues, check the formula or request assistance </t>
  </si>
  <si>
    <t>As the tracker is used, the excel document may become quiet large throughout the year - consider starting a new tracker for each fiscal / calendar year to decrease load time and user function</t>
  </si>
  <si>
    <t xml:space="preserve">Make additions/changes as needed based on organiational data requests </t>
  </si>
  <si>
    <t># IOA completed</t>
  </si>
  <si>
    <t>IOA %</t>
  </si>
  <si>
    <t>Remediation Completed</t>
  </si>
  <si>
    <t>IOA remediation Completed</t>
  </si>
  <si>
    <t xml:space="preserve">The following template is designed as a method of montioring coaches as they conduct observations and collect staff performance data. It covers staffing selection, i.e. assisting the organization in choosing staff in a random selection, monitoring of trainings and refresher trainings for staff, as well as monthly sheets targeted at monitoring each active coach and their completion of competency checks, positive and negative data, and inter-observer agreements. This workbook autopopulates graphs on the last sheet, and has information on retention to monitor if coaching supports impact staff turnover  </t>
  </si>
  <si>
    <r>
      <rPr>
        <b/>
        <sz val="11"/>
        <color theme="1"/>
        <rFont val="Calibri"/>
        <family val="2"/>
        <scheme val="minor"/>
      </rPr>
      <t>Autopopulation</t>
    </r>
    <r>
      <rPr>
        <sz val="11"/>
        <color theme="1"/>
        <rFont val="Calibri"/>
        <family val="2"/>
        <scheme val="minor"/>
      </rPr>
      <t xml:space="preserve"> occurs in the graphs and annual graphs sheets provided a date range in specified. At the top of either sheet, type in the dates you are interested in reviewing. (autopopulation color = ORANGE)</t>
    </r>
  </si>
  <si>
    <t xml:space="preserve">Begin using the tracker to document coaches expectations as outlined in policy (adjust as needed to reflect necessary data which will show if 'we are doing it, and it is working' </t>
  </si>
  <si>
    <t>Staff Employed for reporting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</si>
</sst>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b/>
      <u/>
      <sz val="11"/>
      <color theme="1"/>
      <name val="Calibri"/>
      <family val="2"/>
      <scheme val="minor"/>
    </font>
    <font>
      <b/>
      <u/>
      <sz val="11"/>
      <name val="Calibri"/>
      <family val="2"/>
      <scheme val="minor"/>
    </font>
    <font>
      <b/>
      <sz val="10"/>
      <color theme="1"/>
      <name val="Calibri"/>
      <family val="2"/>
      <scheme val="minor"/>
    </font>
    <font>
      <sz val="9"/>
      <color rgb="FF454545"/>
      <name val="Calibri"/>
      <family val="2"/>
      <scheme val="minor"/>
    </font>
    <font>
      <i/>
      <sz val="11"/>
      <color theme="1"/>
      <name val="Calibri"/>
      <family val="2"/>
      <scheme val="minor"/>
    </font>
    <font>
      <sz val="9"/>
      <color indexed="81"/>
      <name val="Tahoma"/>
      <charset val="1"/>
    </font>
    <font>
      <b/>
      <sz val="9"/>
      <color indexed="81"/>
      <name val="Tahoma"/>
      <charset val="1"/>
    </font>
    <font>
      <b/>
      <sz val="9"/>
      <color theme="1"/>
      <name val="Calibri"/>
      <family val="2"/>
      <scheme val="minor"/>
    </font>
    <font>
      <sz val="9"/>
      <color theme="1"/>
      <name val="Calibri"/>
      <family val="2"/>
      <scheme val="minor"/>
    </font>
    <font>
      <sz val="11"/>
      <color rgb="FF000000"/>
      <name val="Arial"/>
      <family val="2"/>
    </font>
    <font>
      <sz val="10"/>
      <color rgb="FF000000"/>
      <name val="Arial"/>
      <family val="2"/>
    </font>
    <font>
      <sz val="9"/>
      <color indexed="81"/>
      <name val="Tahoma"/>
      <family val="2"/>
    </font>
    <font>
      <b/>
      <sz val="9"/>
      <color indexed="81"/>
      <name val="Tahoma"/>
      <family val="2"/>
    </font>
    <font>
      <sz val="8"/>
      <color indexed="81"/>
      <name val="Tahoma"/>
      <family val="2"/>
    </font>
    <font>
      <sz val="11"/>
      <color theme="1"/>
      <name val="Calibri"/>
      <family val="2"/>
      <scheme val="minor"/>
    </font>
    <font>
      <sz val="9"/>
      <name val="Calibri"/>
      <family val="2"/>
      <scheme val="minor"/>
    </font>
    <font>
      <sz val="9"/>
      <color rgb="FF000000"/>
      <name val="Arial"/>
      <family val="2"/>
    </font>
    <font>
      <b/>
      <sz val="8"/>
      <color indexed="81"/>
      <name val="Tahoma"/>
      <family val="2"/>
    </font>
    <font>
      <b/>
      <sz val="11"/>
      <name val="Calibri"/>
      <family val="2"/>
      <scheme val="minor"/>
    </font>
    <font>
      <b/>
      <sz val="12"/>
      <color theme="0" tint="-4.9989318521683403E-2"/>
      <name val="Calibri"/>
      <family val="2"/>
      <scheme val="minor"/>
    </font>
    <font>
      <sz val="12"/>
      <color theme="1"/>
      <name val="Calibri"/>
      <family val="2"/>
      <scheme val="minor"/>
    </font>
    <font>
      <sz val="12"/>
      <color rgb="FF000000"/>
      <name val="Calibri"/>
      <family val="2"/>
      <scheme val="minor"/>
    </font>
    <font>
      <b/>
      <sz val="12"/>
      <name val="Calibri"/>
      <family val="2"/>
      <scheme val="minor"/>
    </font>
    <font>
      <sz val="12"/>
      <name val="Calibri"/>
      <family val="2"/>
      <scheme val="minor"/>
    </font>
    <font>
      <b/>
      <sz val="12"/>
      <color theme="1"/>
      <name val="Calibri"/>
      <family val="2"/>
      <scheme val="minor"/>
    </font>
    <font>
      <sz val="11"/>
      <color theme="0"/>
      <name val="Calibri"/>
      <family val="2"/>
      <scheme val="minor"/>
    </font>
  </fonts>
  <fills count="25">
    <fill>
      <patternFill patternType="none"/>
    </fill>
    <fill>
      <patternFill patternType="gray125"/>
    </fill>
    <fill>
      <patternFill patternType="solid">
        <fgColor rgb="FFFFC000"/>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7"/>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8" fillId="0" borderId="0" applyFont="0" applyFill="0" applyBorder="0" applyAlignment="0" applyProtection="0"/>
  </cellStyleXfs>
  <cellXfs count="131">
    <xf numFmtId="0" fontId="0" fillId="0" borderId="0" xfId="0"/>
    <xf numFmtId="0" fontId="0" fillId="0" borderId="1" xfId="0" applyBorder="1"/>
    <xf numFmtId="9" fontId="0" fillId="0" borderId="1" xfId="0" applyNumberFormat="1" applyBorder="1"/>
    <xf numFmtId="0" fontId="0" fillId="0" borderId="1" xfId="0" applyFill="1" applyBorder="1"/>
    <xf numFmtId="0" fontId="1" fillId="3" borderId="1" xfId="0" applyFont="1" applyFill="1" applyBorder="1"/>
    <xf numFmtId="0" fontId="1" fillId="3" borderId="1" xfId="0" applyFont="1" applyFill="1" applyBorder="1" applyAlignment="1">
      <alignment wrapText="1"/>
    </xf>
    <xf numFmtId="0" fontId="1" fillId="0" borderId="0" xfId="0" applyFont="1" applyFill="1"/>
    <xf numFmtId="0" fontId="0" fillId="0" borderId="0" xfId="0" applyFill="1" applyBorder="1"/>
    <xf numFmtId="0" fontId="2" fillId="0" borderId="1" xfId="0" applyFont="1" applyFill="1" applyBorder="1"/>
    <xf numFmtId="0" fontId="1" fillId="3" borderId="1" xfId="0" applyFont="1" applyFill="1" applyBorder="1" applyAlignment="1">
      <alignment horizontal="left" wrapText="1"/>
    </xf>
    <xf numFmtId="0" fontId="0" fillId="2" borderId="1" xfId="0" applyFill="1" applyBorder="1"/>
    <xf numFmtId="9" fontId="0" fillId="2" borderId="1" xfId="0" applyNumberFormat="1" applyFill="1" applyBorder="1"/>
    <xf numFmtId="0" fontId="3" fillId="4" borderId="0" xfId="0" applyFont="1" applyFill="1"/>
    <xf numFmtId="0" fontId="0" fillId="4" borderId="0" xfId="0" applyFill="1"/>
    <xf numFmtId="0" fontId="1" fillId="0" borderId="0" xfId="0" applyFont="1" applyFill="1" applyBorder="1" applyAlignment="1">
      <alignment horizontal="center"/>
    </xf>
    <xf numFmtId="0" fontId="0" fillId="6" borderId="1" xfId="0" applyFill="1" applyBorder="1"/>
    <xf numFmtId="0" fontId="0" fillId="0" borderId="4" xfId="0" applyFill="1" applyBorder="1" applyAlignment="1">
      <alignment wrapText="1"/>
    </xf>
    <xf numFmtId="0" fontId="0" fillId="9" borderId="1" xfId="0" applyFill="1" applyBorder="1"/>
    <xf numFmtId="0" fontId="6" fillId="3" borderId="1" xfId="0" applyFont="1" applyFill="1" applyBorder="1" applyAlignment="1">
      <alignment wrapText="1"/>
    </xf>
    <xf numFmtId="0" fontId="1" fillId="11" borderId="1" xfId="0" applyFont="1" applyFill="1" applyBorder="1" applyAlignment="1">
      <alignment horizontal="left" vertical="center" wrapText="1"/>
    </xf>
    <xf numFmtId="0" fontId="6" fillId="3" borderId="1" xfId="0" applyFont="1" applyFill="1" applyBorder="1" applyAlignment="1">
      <alignment horizontal="left" wrapText="1"/>
    </xf>
    <xf numFmtId="0" fontId="0" fillId="12" borderId="1" xfId="0" applyFill="1" applyBorder="1"/>
    <xf numFmtId="0" fontId="1" fillId="2" borderId="1" xfId="0" applyFont="1" applyFill="1" applyBorder="1"/>
    <xf numFmtId="0" fontId="1" fillId="11" borderId="1" xfId="0" applyFont="1" applyFill="1" applyBorder="1" applyAlignment="1">
      <alignment wrapText="1"/>
    </xf>
    <xf numFmtId="0" fontId="0" fillId="0" borderId="0" xfId="0" applyFill="1" applyBorder="1" applyAlignment="1"/>
    <xf numFmtId="0" fontId="5" fillId="8" borderId="6" xfId="0" applyFont="1" applyFill="1" applyBorder="1" applyAlignment="1">
      <alignment horizontal="center"/>
    </xf>
    <xf numFmtId="0" fontId="4" fillId="8" borderId="8" xfId="0" applyFont="1" applyFill="1" applyBorder="1" applyAlignment="1">
      <alignment horizontal="center" wrapText="1"/>
    </xf>
    <xf numFmtId="0" fontId="4" fillId="10" borderId="8" xfId="0" applyFont="1" applyFill="1" applyBorder="1" applyAlignment="1">
      <alignment horizontal="center" wrapText="1"/>
    </xf>
    <xf numFmtId="0" fontId="0" fillId="13" borderId="1" xfId="0" applyFill="1" applyBorder="1"/>
    <xf numFmtId="0" fontId="0" fillId="0" borderId="0" xfId="0" applyBorder="1"/>
    <xf numFmtId="0" fontId="7" fillId="0" borderId="1" xfId="0" applyFont="1" applyBorder="1"/>
    <xf numFmtId="2" fontId="0" fillId="0" borderId="1" xfId="0" applyNumberFormat="1" applyFill="1" applyBorder="1"/>
    <xf numFmtId="0" fontId="1" fillId="14" borderId="1" xfId="0" applyFont="1" applyFill="1" applyBorder="1" applyAlignment="1">
      <alignment wrapText="1"/>
    </xf>
    <xf numFmtId="0" fontId="0" fillId="14" borderId="1" xfId="0" applyFill="1" applyBorder="1"/>
    <xf numFmtId="0" fontId="0" fillId="0" borderId="0" xfId="0" applyFill="1" applyBorder="1" applyAlignment="1">
      <alignment horizontal="center"/>
    </xf>
    <xf numFmtId="0" fontId="4" fillId="0" borderId="0" xfId="0" applyFont="1" applyFill="1" applyBorder="1" applyAlignment="1">
      <alignment horizontal="center"/>
    </xf>
    <xf numFmtId="0" fontId="4" fillId="7" borderId="5" xfId="0" applyFont="1" applyFill="1" applyBorder="1" applyAlignment="1">
      <alignment horizontal="center"/>
    </xf>
    <xf numFmtId="0" fontId="0" fillId="6" borderId="11" xfId="0" applyFill="1" applyBorder="1"/>
    <xf numFmtId="0" fontId="1" fillId="0" borderId="0" xfId="0" applyFont="1" applyFill="1" applyBorder="1"/>
    <xf numFmtId="0" fontId="1" fillId="15" borderId="0" xfId="0" applyFont="1" applyFill="1" applyBorder="1" applyAlignment="1">
      <alignment wrapText="1"/>
    </xf>
    <xf numFmtId="0" fontId="0" fillId="15" borderId="0" xfId="0" applyFill="1" applyBorder="1"/>
    <xf numFmtId="20" fontId="1" fillId="11" borderId="1" xfId="0" applyNumberFormat="1" applyFont="1" applyFill="1" applyBorder="1" applyAlignment="1">
      <alignment wrapText="1"/>
    </xf>
    <xf numFmtId="0" fontId="11" fillId="3" borderId="1" xfId="0" applyFont="1" applyFill="1" applyBorder="1"/>
    <xf numFmtId="0" fontId="11" fillId="3" borderId="1" xfId="0" applyFont="1" applyFill="1" applyBorder="1" applyAlignment="1">
      <alignment wrapText="1"/>
    </xf>
    <xf numFmtId="0" fontId="11" fillId="11" borderId="1" xfId="0" applyFont="1" applyFill="1" applyBorder="1" applyAlignment="1">
      <alignment horizontal="left" wrapText="1"/>
    </xf>
    <xf numFmtId="0" fontId="11" fillId="14" borderId="1" xfId="0" applyFont="1" applyFill="1" applyBorder="1" applyAlignment="1">
      <alignment wrapText="1"/>
    </xf>
    <xf numFmtId="20" fontId="11" fillId="11" borderId="1" xfId="0" applyNumberFormat="1" applyFont="1" applyFill="1" applyBorder="1" applyAlignment="1">
      <alignment wrapText="1"/>
    </xf>
    <xf numFmtId="0" fontId="11" fillId="15" borderId="0" xfId="0" applyFont="1" applyFill="1" applyBorder="1" applyAlignment="1">
      <alignment wrapText="1"/>
    </xf>
    <xf numFmtId="0" fontId="11" fillId="11" borderId="1" xfId="0" applyFont="1" applyFill="1" applyBorder="1" applyAlignment="1">
      <alignment wrapText="1"/>
    </xf>
    <xf numFmtId="0" fontId="12" fillId="13" borderId="1" xfId="0" applyFont="1" applyFill="1" applyBorder="1"/>
    <xf numFmtId="9" fontId="12" fillId="0" borderId="1" xfId="0" applyNumberFormat="1" applyFont="1" applyFill="1" applyBorder="1"/>
    <xf numFmtId="0" fontId="12" fillId="0" borderId="1" xfId="0" applyFont="1" applyFill="1" applyBorder="1"/>
    <xf numFmtId="2" fontId="12" fillId="0" borderId="1" xfId="0" applyNumberFormat="1" applyFont="1" applyFill="1" applyBorder="1"/>
    <xf numFmtId="0" fontId="12" fillId="15" borderId="0" xfId="0" applyFont="1" applyFill="1" applyBorder="1"/>
    <xf numFmtId="0" fontId="12" fillId="9" borderId="1" xfId="0" applyFont="1" applyFill="1" applyBorder="1"/>
    <xf numFmtId="0" fontId="12" fillId="2" borderId="1" xfId="0" applyFont="1" applyFill="1" applyBorder="1"/>
    <xf numFmtId="9" fontId="12" fillId="2" borderId="1" xfId="0" applyNumberFormat="1" applyFont="1" applyFill="1" applyBorder="1"/>
    <xf numFmtId="0" fontId="13" fillId="0" borderId="0" xfId="0" applyFont="1" applyBorder="1" applyAlignment="1">
      <alignment horizontal="left" vertical="center" wrapText="1" indent="1"/>
    </xf>
    <xf numFmtId="0" fontId="13" fillId="16" borderId="0" xfId="0" applyFont="1" applyFill="1" applyBorder="1" applyAlignment="1">
      <alignment horizontal="left" vertical="center" wrapText="1" indent="1"/>
    </xf>
    <xf numFmtId="0" fontId="12" fillId="16" borderId="0"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9" fillId="0" borderId="1" xfId="0" applyFont="1" applyBorder="1"/>
    <xf numFmtId="0" fontId="12" fillId="0" borderId="0" xfId="0" applyFont="1" applyAlignment="1">
      <alignment horizontal="left" vertical="center"/>
    </xf>
    <xf numFmtId="0" fontId="11" fillId="3" borderId="3" xfId="0" applyFont="1" applyFill="1" applyBorder="1" applyAlignment="1">
      <alignment wrapText="1"/>
    </xf>
    <xf numFmtId="0" fontId="11" fillId="17" borderId="3" xfId="0" applyFont="1" applyFill="1" applyBorder="1" applyAlignment="1">
      <alignment wrapText="1"/>
    </xf>
    <xf numFmtId="2" fontId="11" fillId="17" borderId="3" xfId="0" applyNumberFormat="1" applyFont="1" applyFill="1" applyBorder="1" applyAlignment="1">
      <alignment wrapText="1"/>
    </xf>
    <xf numFmtId="0" fontId="20" fillId="0" borderId="1" xfId="0" applyFont="1" applyBorder="1" applyAlignment="1">
      <alignment horizontal="left" vertical="center" wrapText="1" indent="1"/>
    </xf>
    <xf numFmtId="0" fontId="20" fillId="0" borderId="11" xfId="0" applyFont="1" applyBorder="1" applyAlignment="1">
      <alignment horizontal="left" vertical="center" wrapText="1" indent="1"/>
    </xf>
    <xf numFmtId="0" fontId="12" fillId="0" borderId="1" xfId="0" applyFont="1" applyBorder="1"/>
    <xf numFmtId="0" fontId="7" fillId="0" borderId="11" xfId="0" applyFont="1" applyBorder="1"/>
    <xf numFmtId="0" fontId="19" fillId="0" borderId="11" xfId="0" applyFont="1" applyBorder="1"/>
    <xf numFmtId="0" fontId="7" fillId="0" borderId="1" xfId="0" applyFont="1" applyFill="1" applyBorder="1" applyAlignment="1">
      <alignment horizontal="center"/>
    </xf>
    <xf numFmtId="0" fontId="22" fillId="2" borderId="1" xfId="0" applyFont="1" applyFill="1" applyBorder="1" applyAlignment="1">
      <alignment horizontal="left" wrapText="1"/>
    </xf>
    <xf numFmtId="0" fontId="22" fillId="2" borderId="1" xfId="0" applyFont="1" applyFill="1" applyBorder="1" applyAlignment="1">
      <alignment wrapText="1"/>
    </xf>
    <xf numFmtId="20" fontId="22" fillId="2" borderId="1" xfId="0" applyNumberFormat="1" applyFont="1" applyFill="1" applyBorder="1" applyAlignment="1">
      <alignment wrapText="1"/>
    </xf>
    <xf numFmtId="0" fontId="22" fillId="2" borderId="1" xfId="0" applyFont="1" applyFill="1" applyBorder="1" applyAlignment="1">
      <alignment horizontal="left" vertical="center" wrapText="1"/>
    </xf>
    <xf numFmtId="9" fontId="0" fillId="11" borderId="1" xfId="0" applyNumberFormat="1" applyFill="1" applyBorder="1"/>
    <xf numFmtId="0" fontId="0" fillId="11" borderId="1" xfId="0" applyFill="1" applyBorder="1" applyAlignment="1">
      <alignment wrapText="1"/>
    </xf>
    <xf numFmtId="9" fontId="0" fillId="11" borderId="1" xfId="1" applyFont="1" applyFill="1" applyBorder="1"/>
    <xf numFmtId="0" fontId="24" fillId="0" borderId="0" xfId="0" applyFont="1"/>
    <xf numFmtId="0" fontId="24" fillId="0" borderId="1" xfId="0" applyFont="1" applyBorder="1" applyAlignment="1">
      <alignment horizontal="center"/>
    </xf>
    <xf numFmtId="0" fontId="25" fillId="0" borderId="1" xfId="0" applyFont="1" applyBorder="1" applyAlignment="1">
      <alignment horizontal="center" vertical="center" wrapText="1"/>
    </xf>
    <xf numFmtId="14" fontId="24" fillId="0" borderId="1" xfId="0" applyNumberFormat="1" applyFont="1" applyBorder="1" applyAlignment="1">
      <alignment horizontal="center"/>
    </xf>
    <xf numFmtId="0" fontId="26" fillId="14" borderId="1" xfId="0" applyFont="1" applyFill="1" applyBorder="1" applyAlignment="1">
      <alignment horizontal="center"/>
    </xf>
    <xf numFmtId="0" fontId="27" fillId="19" borderId="1" xfId="0" applyFont="1" applyFill="1" applyBorder="1" applyAlignment="1">
      <alignment horizontal="center"/>
    </xf>
    <xf numFmtId="14" fontId="24" fillId="21" borderId="1" xfId="0" applyNumberFormat="1" applyFont="1" applyFill="1" applyBorder="1" applyAlignment="1">
      <alignment horizontal="center"/>
    </xf>
    <xf numFmtId="14" fontId="24" fillId="0" borderId="1" xfId="0" applyNumberFormat="1" applyFont="1" applyFill="1" applyBorder="1" applyAlignment="1">
      <alignment horizontal="center"/>
    </xf>
    <xf numFmtId="14" fontId="24" fillId="0" borderId="11" xfId="0" applyNumberFormat="1" applyFont="1" applyBorder="1" applyAlignment="1">
      <alignment horizontal="center"/>
    </xf>
    <xf numFmtId="14" fontId="24" fillId="0" borderId="11" xfId="0" applyNumberFormat="1" applyFont="1" applyFill="1" applyBorder="1" applyAlignment="1">
      <alignment horizontal="center"/>
    </xf>
    <xf numFmtId="0" fontId="24" fillId="0" borderId="11" xfId="0" applyFont="1" applyBorder="1" applyAlignment="1">
      <alignment horizontal="center"/>
    </xf>
    <xf numFmtId="14" fontId="27" fillId="0" borderId="11" xfId="0" applyNumberFormat="1" applyFont="1" applyFill="1" applyBorder="1" applyAlignment="1">
      <alignment horizontal="center"/>
    </xf>
    <xf numFmtId="0" fontId="24" fillId="22" borderId="1" xfId="0" applyFont="1" applyFill="1" applyBorder="1" applyAlignment="1">
      <alignment horizontal="center"/>
    </xf>
    <xf numFmtId="14" fontId="27" fillId="0" borderId="1" xfId="0" applyNumberFormat="1" applyFont="1" applyFill="1" applyBorder="1" applyAlignment="1">
      <alignment horizontal="center"/>
    </xf>
    <xf numFmtId="0" fontId="27" fillId="19" borderId="11" xfId="0" applyFont="1" applyFill="1" applyBorder="1" applyAlignment="1">
      <alignment horizontal="center"/>
    </xf>
    <xf numFmtId="0" fontId="22" fillId="22" borderId="1" xfId="0" applyFont="1" applyFill="1" applyBorder="1" applyAlignment="1">
      <alignment horizontal="center" vertical="center" wrapText="1"/>
    </xf>
    <xf numFmtId="0" fontId="24" fillId="12" borderId="1" xfId="0" applyFont="1" applyFill="1" applyBorder="1" applyAlignment="1">
      <alignment horizontal="center"/>
    </xf>
    <xf numFmtId="0" fontId="28" fillId="14" borderId="1" xfId="0" applyFont="1" applyFill="1" applyBorder="1" applyAlignment="1">
      <alignment horizontal="center"/>
    </xf>
    <xf numFmtId="0" fontId="27" fillId="9" borderId="1" xfId="0" applyFont="1" applyFill="1" applyBorder="1" applyAlignment="1">
      <alignment horizontal="center"/>
    </xf>
    <xf numFmtId="0" fontId="7" fillId="0" borderId="1" xfId="0" applyFont="1" applyBorder="1" applyAlignment="1">
      <alignment horizontal="center"/>
    </xf>
    <xf numFmtId="0" fontId="29" fillId="23" borderId="0" xfId="0" applyFont="1" applyFill="1"/>
    <xf numFmtId="0" fontId="0" fillId="14" borderId="0" xfId="0" applyFill="1" applyAlignment="1">
      <alignment horizontal="left" indent="1"/>
    </xf>
    <xf numFmtId="0" fontId="0" fillId="14" borderId="0" xfId="0" applyFill="1"/>
    <xf numFmtId="14" fontId="0" fillId="0" borderId="1" xfId="0" applyNumberFormat="1" applyFill="1" applyBorder="1"/>
    <xf numFmtId="0" fontId="0" fillId="2" borderId="0" xfId="0" applyFill="1"/>
    <xf numFmtId="0" fontId="5" fillId="8" borderId="6"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0" fillId="8" borderId="0" xfId="0" applyFill="1" applyAlignment="1">
      <alignment vertical="top" wrapText="1"/>
    </xf>
    <xf numFmtId="0" fontId="0" fillId="8" borderId="0" xfId="0" applyFill="1" applyAlignment="1">
      <alignment horizontal="left" vertical="top" wrapText="1"/>
    </xf>
    <xf numFmtId="0" fontId="0" fillId="24" borderId="0" xfId="0" applyFill="1" applyAlignment="1">
      <alignment horizontal="left" wrapText="1"/>
    </xf>
    <xf numFmtId="0" fontId="29" fillId="23" borderId="0" xfId="0" applyFont="1" applyFill="1" applyAlignment="1">
      <alignment horizontal="center"/>
    </xf>
    <xf numFmtId="0" fontId="8" fillId="9" borderId="10" xfId="0" applyFont="1" applyFill="1" applyBorder="1" applyAlignment="1">
      <alignment horizontal="left" wrapText="1"/>
    </xf>
    <xf numFmtId="0" fontId="12" fillId="16" borderId="0" xfId="0" applyFont="1" applyFill="1" applyBorder="1" applyAlignment="1">
      <alignment horizontal="center"/>
    </xf>
    <xf numFmtId="0" fontId="23" fillId="18" borderId="3" xfId="0" applyFont="1" applyFill="1" applyBorder="1" applyAlignment="1">
      <alignment horizontal="center"/>
    </xf>
    <xf numFmtId="0" fontId="23" fillId="18" borderId="0" xfId="0" applyFont="1" applyFill="1" applyBorder="1" applyAlignment="1">
      <alignment horizontal="center"/>
    </xf>
    <xf numFmtId="0" fontId="24" fillId="20" borderId="11" xfId="0" applyFont="1" applyFill="1" applyBorder="1" applyAlignment="1">
      <alignment horizontal="center"/>
    </xf>
    <xf numFmtId="0" fontId="24" fillId="20" borderId="13" xfId="0" applyFont="1" applyFill="1" applyBorder="1" applyAlignment="1">
      <alignment horizontal="center"/>
    </xf>
    <xf numFmtId="0" fontId="24" fillId="20" borderId="14" xfId="0" applyFont="1" applyFill="1" applyBorder="1" applyAlignment="1">
      <alignment horizontal="center"/>
    </xf>
    <xf numFmtId="0" fontId="0" fillId="2" borderId="0" xfId="0" applyFill="1" applyAlignment="1">
      <alignment horizontal="center"/>
    </xf>
    <xf numFmtId="0" fontId="0" fillId="12" borderId="1" xfId="0"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vertical="top"/>
    </xf>
    <xf numFmtId="0" fontId="1" fillId="5" borderId="9" xfId="0" applyFont="1" applyFill="1" applyBorder="1" applyAlignment="1">
      <alignment horizontal="center" vertical="top"/>
    </xf>
    <xf numFmtId="0" fontId="1" fillId="5" borderId="3" xfId="0" applyFont="1" applyFill="1" applyBorder="1" applyAlignment="1">
      <alignment horizontal="center" vertical="top"/>
    </xf>
    <xf numFmtId="0" fontId="1" fillId="5" borderId="0" xfId="0" applyFont="1" applyFill="1" applyBorder="1" applyAlignment="1">
      <alignment horizontal="center" vertical="top"/>
    </xf>
    <xf numFmtId="0" fontId="1" fillId="5" borderId="5" xfId="0" applyFont="1" applyFill="1" applyBorder="1" applyAlignment="1">
      <alignment horizontal="center" vertical="top"/>
    </xf>
    <xf numFmtId="0" fontId="1" fillId="5" borderId="6" xfId="0" applyFont="1" applyFill="1" applyBorder="1" applyAlignment="1">
      <alignment horizontal="center" vertical="top"/>
    </xf>
    <xf numFmtId="0" fontId="0" fillId="13" borderId="1" xfId="0" applyFill="1" applyBorder="1" applyAlignment="1">
      <alignment horizontal="center" wrapText="1"/>
    </xf>
    <xf numFmtId="0" fontId="0" fillId="9" borderId="1" xfId="0" applyFill="1" applyBorder="1" applyAlignment="1">
      <alignment horizontal="center" wrapText="1"/>
    </xf>
    <xf numFmtId="0" fontId="1" fillId="5" borderId="12" xfId="0" applyFont="1" applyFill="1" applyBorder="1" applyAlignment="1">
      <alignment horizontal="center" vertical="top"/>
    </xf>
    <xf numFmtId="0" fontId="1" fillId="5" borderId="4" xfId="0" applyFont="1" applyFill="1" applyBorder="1" applyAlignment="1">
      <alignment horizontal="center" vertical="top"/>
    </xf>
  </cellXfs>
  <cellStyles count="2">
    <cellStyle name="Normal" xfId="0" builtinId="0"/>
    <cellStyle name="Percent" xfId="1" builtinId="5"/>
  </cellStyles>
  <dxfs count="41">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FF00"/>
        </patternFill>
      </fill>
    </dxf>
    <dxf>
      <font>
        <color rgb="FF006100"/>
      </font>
      <fill>
        <patternFill>
          <bgColor rgb="FFC6EFCE"/>
        </patternFill>
      </fill>
    </dxf>
    <dxf>
      <font>
        <color rgb="FF9C6500"/>
      </font>
      <fill>
        <patternFill>
          <bgColor rgb="FFFFEB9C"/>
        </patternFill>
      </fill>
    </dxf>
    <dxf>
      <font>
        <color theme="1"/>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Maintenance</a:t>
            </a:r>
            <a:r>
              <a:rPr lang="en-US" baseline="0"/>
              <a:t> Checks: By Coach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'YEARLY DATA '!$C$2</c:f>
              <c:strCache>
                <c:ptCount val="1"/>
                <c:pt idx="0">
                  <c:v>Maintenance Checks Scheduled</c:v>
                </c:pt>
              </c:strCache>
            </c:strRef>
          </c:tx>
          <c:spPr>
            <a:solidFill>
              <a:schemeClr val="accent1"/>
            </a:solidFill>
            <a:ln>
              <a:noFill/>
            </a:ln>
            <a:effectLst/>
          </c:spPr>
          <c:invertIfNegative val="0"/>
          <c:cat>
            <c:strRef>
              <c:f>'YEARLY DATA '!$B$3:$B$10</c:f>
              <c:strCache>
                <c:ptCount val="8"/>
                <c:pt idx="0">
                  <c:v>Sara</c:v>
                </c:pt>
                <c:pt idx="1">
                  <c:v>John</c:v>
                </c:pt>
                <c:pt idx="2">
                  <c:v>Duncan</c:v>
                </c:pt>
                <c:pt idx="3">
                  <c:v>Dillon</c:v>
                </c:pt>
                <c:pt idx="4">
                  <c:v>Caspian</c:v>
                </c:pt>
                <c:pt idx="5">
                  <c:v>Karina</c:v>
                </c:pt>
                <c:pt idx="6">
                  <c:v>Samantha</c:v>
                </c:pt>
                <c:pt idx="7">
                  <c:v>Total: </c:v>
                </c:pt>
              </c:strCache>
            </c:strRef>
          </c:cat>
          <c:val>
            <c:numRef>
              <c:f>'YEARLY DATA '!$C$3:$C$10</c:f>
              <c:numCache>
                <c:formatCode>General</c:formatCode>
                <c:ptCount val="8"/>
                <c:pt idx="0">
                  <c:v>24</c:v>
                </c:pt>
                <c:pt idx="1">
                  <c:v>24</c:v>
                </c:pt>
                <c:pt idx="2">
                  <c:v>12</c:v>
                </c:pt>
                <c:pt idx="3">
                  <c:v>24</c:v>
                </c:pt>
                <c:pt idx="4">
                  <c:v>0</c:v>
                </c:pt>
                <c:pt idx="5">
                  <c:v>0</c:v>
                </c:pt>
                <c:pt idx="6">
                  <c:v>0</c:v>
                </c:pt>
                <c:pt idx="7">
                  <c:v>84</c:v>
                </c:pt>
              </c:numCache>
            </c:numRef>
          </c:val>
          <c:extLst>
            <c:ext xmlns:c16="http://schemas.microsoft.com/office/drawing/2014/chart" uri="{C3380CC4-5D6E-409C-BE32-E72D297353CC}">
              <c16:uniqueId val="{00000000-7AD5-4418-B866-EC6E710F8929}"/>
            </c:ext>
          </c:extLst>
        </c:ser>
        <c:ser>
          <c:idx val="1"/>
          <c:order val="1"/>
          <c:tx>
            <c:strRef>
              <c:f>'YEARLY DATA '!$D$2</c:f>
              <c:strCache>
                <c:ptCount val="1"/>
                <c:pt idx="0">
                  <c:v>Maint. Complete</c:v>
                </c:pt>
              </c:strCache>
            </c:strRef>
          </c:tx>
          <c:spPr>
            <a:solidFill>
              <a:schemeClr val="accent2"/>
            </a:solidFill>
            <a:ln>
              <a:noFill/>
            </a:ln>
            <a:effectLst/>
          </c:spPr>
          <c:invertIfNegative val="0"/>
          <c:cat>
            <c:strRef>
              <c:f>'YEARLY DATA '!$B$3:$B$10</c:f>
              <c:strCache>
                <c:ptCount val="8"/>
                <c:pt idx="0">
                  <c:v>Sara</c:v>
                </c:pt>
                <c:pt idx="1">
                  <c:v>John</c:v>
                </c:pt>
                <c:pt idx="2">
                  <c:v>Duncan</c:v>
                </c:pt>
                <c:pt idx="3">
                  <c:v>Dillon</c:v>
                </c:pt>
                <c:pt idx="4">
                  <c:v>Caspian</c:v>
                </c:pt>
                <c:pt idx="5">
                  <c:v>Karina</c:v>
                </c:pt>
                <c:pt idx="6">
                  <c:v>Samantha</c:v>
                </c:pt>
                <c:pt idx="7">
                  <c:v>Total: </c:v>
                </c:pt>
              </c:strCache>
            </c:strRef>
          </c:cat>
          <c:val>
            <c:numRef>
              <c:f>'YEARLY DATA '!$D$3:$D$10</c:f>
              <c:numCache>
                <c:formatCode>General</c:formatCode>
                <c:ptCount val="8"/>
                <c:pt idx="0">
                  <c:v>24</c:v>
                </c:pt>
                <c:pt idx="1">
                  <c:v>24</c:v>
                </c:pt>
                <c:pt idx="2">
                  <c:v>0</c:v>
                </c:pt>
                <c:pt idx="3">
                  <c:v>12</c:v>
                </c:pt>
                <c:pt idx="4">
                  <c:v>0</c:v>
                </c:pt>
                <c:pt idx="5">
                  <c:v>0</c:v>
                </c:pt>
                <c:pt idx="6">
                  <c:v>0</c:v>
                </c:pt>
                <c:pt idx="7">
                  <c:v>60</c:v>
                </c:pt>
              </c:numCache>
            </c:numRef>
          </c:val>
          <c:extLst>
            <c:ext xmlns:c16="http://schemas.microsoft.com/office/drawing/2014/chart" uri="{C3380CC4-5D6E-409C-BE32-E72D297353CC}">
              <c16:uniqueId val="{00000001-7AD5-4418-B866-EC6E710F8929}"/>
            </c:ext>
          </c:extLst>
        </c:ser>
        <c:dLbls>
          <c:showLegendKey val="0"/>
          <c:showVal val="0"/>
          <c:showCatName val="0"/>
          <c:showSerName val="0"/>
          <c:showPercent val="0"/>
          <c:showBubbleSize val="0"/>
        </c:dLbls>
        <c:gapWidth val="219"/>
        <c:overlap val="-27"/>
        <c:axId val="569673888"/>
        <c:axId val="569668640"/>
      </c:barChart>
      <c:catAx>
        <c:axId val="56967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668640"/>
        <c:crosses val="autoZero"/>
        <c:auto val="1"/>
        <c:lblAlgn val="ctr"/>
        <c:lblOffset val="100"/>
        <c:noMultiLvlLbl val="0"/>
      </c:catAx>
      <c:valAx>
        <c:axId val="569668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673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'YEARLY DATA '!$F$2</c:f>
              <c:strCache>
                <c:ptCount val="1"/>
                <c:pt idx="0">
                  <c:v>Debrief Opportunities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'YEARLY DATA '!$B$3:$B$9</c:f>
              <c:strCache>
                <c:ptCount val="7"/>
                <c:pt idx="0">
                  <c:v>Sara</c:v>
                </c:pt>
                <c:pt idx="1">
                  <c:v>John</c:v>
                </c:pt>
                <c:pt idx="2">
                  <c:v>Duncan</c:v>
                </c:pt>
                <c:pt idx="3">
                  <c:v>Dillon</c:v>
                </c:pt>
                <c:pt idx="4">
                  <c:v>Caspian</c:v>
                </c:pt>
                <c:pt idx="5">
                  <c:v>Karina</c:v>
                </c:pt>
                <c:pt idx="6">
                  <c:v>Samantha</c:v>
                </c:pt>
              </c:strCache>
            </c:strRef>
          </c:cat>
          <c:val>
            <c:numRef>
              <c:f>'YEARLY DATA '!$F$3:$F$9</c:f>
              <c:numCache>
                <c:formatCode>General</c:formatCode>
                <c:ptCount val="7"/>
                <c:pt idx="0">
                  <c:v>24</c:v>
                </c:pt>
                <c:pt idx="1">
                  <c:v>24</c:v>
                </c:pt>
                <c:pt idx="2">
                  <c:v>0</c:v>
                </c:pt>
                <c:pt idx="3">
                  <c:v>12</c:v>
                </c:pt>
                <c:pt idx="4">
                  <c:v>0</c:v>
                </c:pt>
                <c:pt idx="5">
                  <c:v>0</c:v>
                </c:pt>
                <c:pt idx="6">
                  <c:v>0</c:v>
                </c:pt>
              </c:numCache>
            </c:numRef>
          </c:val>
          <c:extLst>
            <c:ext xmlns:c16="http://schemas.microsoft.com/office/drawing/2014/chart" uri="{C3380CC4-5D6E-409C-BE32-E72D297353CC}">
              <c16:uniqueId val="{00000000-2616-4239-82D2-C72778E1EE63}"/>
            </c:ext>
          </c:extLst>
        </c:ser>
        <c:dLbls>
          <c:dLblPos val="outEnd"/>
          <c:showLegendKey val="0"/>
          <c:showVal val="1"/>
          <c:showCatName val="0"/>
          <c:showSerName val="0"/>
          <c:showPercent val="0"/>
          <c:showBubbleSize val="0"/>
        </c:dLbls>
        <c:gapWidth val="182"/>
        <c:axId val="569658800"/>
        <c:axId val="569667328"/>
      </c:barChart>
      <c:catAx>
        <c:axId val="569658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667328"/>
        <c:crosses val="autoZero"/>
        <c:auto val="1"/>
        <c:lblAlgn val="ctr"/>
        <c:lblOffset val="100"/>
        <c:noMultiLvlLbl val="0"/>
      </c:catAx>
      <c:valAx>
        <c:axId val="569667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658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Coaching</a:t>
            </a:r>
            <a:r>
              <a:rPr lang="en-US" baseline="0"/>
              <a:t> </a:t>
            </a:r>
            <a:r>
              <a:rPr lang="en-US"/>
              <a:t>Feedback by</a:t>
            </a:r>
            <a:r>
              <a:rPr lang="en-US" baseline="0"/>
              <a:t> Count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'YEARLY DATA '!$G$2</c:f>
              <c:strCache>
                <c:ptCount val="1"/>
                <c:pt idx="0">
                  <c:v>Constructive Feedabck</c:v>
                </c:pt>
              </c:strCache>
            </c:strRef>
          </c:tx>
          <c:spPr>
            <a:solidFill>
              <a:schemeClr val="accent1"/>
            </a:solidFill>
            <a:ln>
              <a:noFill/>
            </a:ln>
            <a:effectLst/>
          </c:spPr>
          <c:invertIfNegative val="0"/>
          <c:cat>
            <c:strRef>
              <c:f>'YEARLY DATA '!$B$3:$B$9</c:f>
              <c:strCache>
                <c:ptCount val="7"/>
                <c:pt idx="0">
                  <c:v>Sara</c:v>
                </c:pt>
                <c:pt idx="1">
                  <c:v>John</c:v>
                </c:pt>
                <c:pt idx="2">
                  <c:v>Duncan</c:v>
                </c:pt>
                <c:pt idx="3">
                  <c:v>Dillon</c:v>
                </c:pt>
                <c:pt idx="4">
                  <c:v>Caspian</c:v>
                </c:pt>
                <c:pt idx="5">
                  <c:v>Karina</c:v>
                </c:pt>
                <c:pt idx="6">
                  <c:v>Samantha</c:v>
                </c:pt>
              </c:strCache>
            </c:strRef>
          </c:cat>
          <c:val>
            <c:numRef>
              <c:f>'YEARLY DATA '!$G$3:$G$9</c:f>
              <c:numCache>
                <c:formatCode>General</c:formatCode>
                <c:ptCount val="7"/>
                <c:pt idx="0">
                  <c:v>60</c:v>
                </c:pt>
                <c:pt idx="1">
                  <c:v>12</c:v>
                </c:pt>
                <c:pt idx="2">
                  <c:v>96</c:v>
                </c:pt>
                <c:pt idx="3">
                  <c:v>36</c:v>
                </c:pt>
                <c:pt idx="4">
                  <c:v>0</c:v>
                </c:pt>
                <c:pt idx="5">
                  <c:v>0</c:v>
                </c:pt>
                <c:pt idx="6">
                  <c:v>0</c:v>
                </c:pt>
              </c:numCache>
            </c:numRef>
          </c:val>
          <c:extLst>
            <c:ext xmlns:c16="http://schemas.microsoft.com/office/drawing/2014/chart" uri="{C3380CC4-5D6E-409C-BE32-E72D297353CC}">
              <c16:uniqueId val="{00000000-C6F2-4D04-A05A-4BE4686ECB52}"/>
            </c:ext>
          </c:extLst>
        </c:ser>
        <c:ser>
          <c:idx val="1"/>
          <c:order val="1"/>
          <c:tx>
            <c:strRef>
              <c:f>'YEARLY DATA '!$H$2</c:f>
              <c:strCache>
                <c:ptCount val="1"/>
                <c:pt idx="0">
                  <c:v>Positive Feedback</c:v>
                </c:pt>
              </c:strCache>
            </c:strRef>
          </c:tx>
          <c:spPr>
            <a:solidFill>
              <a:schemeClr val="accent2"/>
            </a:solidFill>
            <a:ln>
              <a:noFill/>
            </a:ln>
            <a:effectLst/>
          </c:spPr>
          <c:invertIfNegative val="0"/>
          <c:cat>
            <c:strRef>
              <c:f>'YEARLY DATA '!$B$3:$B$9</c:f>
              <c:strCache>
                <c:ptCount val="7"/>
                <c:pt idx="0">
                  <c:v>Sara</c:v>
                </c:pt>
                <c:pt idx="1">
                  <c:v>John</c:v>
                </c:pt>
                <c:pt idx="2">
                  <c:v>Duncan</c:v>
                </c:pt>
                <c:pt idx="3">
                  <c:v>Dillon</c:v>
                </c:pt>
                <c:pt idx="4">
                  <c:v>Caspian</c:v>
                </c:pt>
                <c:pt idx="5">
                  <c:v>Karina</c:v>
                </c:pt>
                <c:pt idx="6">
                  <c:v>Samantha</c:v>
                </c:pt>
              </c:strCache>
            </c:strRef>
          </c:cat>
          <c:val>
            <c:numRef>
              <c:f>'YEARLY DATA '!$H$3:$H$9</c:f>
              <c:numCache>
                <c:formatCode>General</c:formatCode>
                <c:ptCount val="7"/>
                <c:pt idx="0">
                  <c:v>120</c:v>
                </c:pt>
                <c:pt idx="1">
                  <c:v>48</c:v>
                </c:pt>
                <c:pt idx="2">
                  <c:v>24</c:v>
                </c:pt>
                <c:pt idx="3">
                  <c:v>144</c:v>
                </c:pt>
                <c:pt idx="4">
                  <c:v>0</c:v>
                </c:pt>
                <c:pt idx="5">
                  <c:v>0</c:v>
                </c:pt>
                <c:pt idx="6">
                  <c:v>0</c:v>
                </c:pt>
              </c:numCache>
            </c:numRef>
          </c:val>
          <c:extLst>
            <c:ext xmlns:c16="http://schemas.microsoft.com/office/drawing/2014/chart" uri="{C3380CC4-5D6E-409C-BE32-E72D297353CC}">
              <c16:uniqueId val="{00000001-C6F2-4D04-A05A-4BE4686ECB52}"/>
            </c:ext>
          </c:extLst>
        </c:ser>
        <c:dLbls>
          <c:showLegendKey val="0"/>
          <c:showVal val="0"/>
          <c:showCatName val="0"/>
          <c:showSerName val="0"/>
          <c:showPercent val="0"/>
          <c:showBubbleSize val="0"/>
        </c:dLbls>
        <c:gapWidth val="150"/>
        <c:overlap val="100"/>
        <c:axId val="570521048"/>
        <c:axId val="570525312"/>
      </c:barChart>
      <c:catAx>
        <c:axId val="57052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525312"/>
        <c:crosses val="autoZero"/>
        <c:auto val="1"/>
        <c:lblAlgn val="ctr"/>
        <c:lblOffset val="100"/>
        <c:noMultiLvlLbl val="0"/>
      </c:catAx>
      <c:valAx>
        <c:axId val="570525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521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Competency:</a:t>
            </a:r>
            <a:r>
              <a:rPr lang="en-US" baseline="0"/>
              <a:t> Count of Competent Staff Designated by Coach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'YEARLY DATA '!$J$2</c:f>
              <c:strCache>
                <c:ptCount val="1"/>
                <c:pt idx="0">
                  <c:v>Competency Earned</c:v>
                </c:pt>
              </c:strCache>
            </c:strRef>
          </c:tx>
          <c:spPr>
            <a:solidFill>
              <a:schemeClr val="accent1"/>
            </a:solidFill>
            <a:ln>
              <a:noFill/>
            </a:ln>
            <a:effectLst/>
          </c:spPr>
          <c:invertIfNegative val="0"/>
          <c:cat>
            <c:strRef>
              <c:f>'YEARLY DATA '!$B$3:$B$9</c:f>
              <c:strCache>
                <c:ptCount val="7"/>
                <c:pt idx="0">
                  <c:v>Sara</c:v>
                </c:pt>
                <c:pt idx="1">
                  <c:v>John</c:v>
                </c:pt>
                <c:pt idx="2">
                  <c:v>Duncan</c:v>
                </c:pt>
                <c:pt idx="3">
                  <c:v>Dillon</c:v>
                </c:pt>
                <c:pt idx="4">
                  <c:v>Caspian</c:v>
                </c:pt>
                <c:pt idx="5">
                  <c:v>Karina</c:v>
                </c:pt>
                <c:pt idx="6">
                  <c:v>Samantha</c:v>
                </c:pt>
              </c:strCache>
            </c:strRef>
          </c:cat>
          <c:val>
            <c:numRef>
              <c:f>'YEARLY DATA '!$J$3:$J$9</c:f>
              <c:numCache>
                <c:formatCode>General</c:formatCode>
                <c:ptCount val="7"/>
                <c:pt idx="0">
                  <c:v>24</c:v>
                </c:pt>
                <c:pt idx="1">
                  <c:v>12</c:v>
                </c:pt>
                <c:pt idx="2">
                  <c:v>0</c:v>
                </c:pt>
                <c:pt idx="3">
                  <c:v>12</c:v>
                </c:pt>
                <c:pt idx="4">
                  <c:v>0</c:v>
                </c:pt>
                <c:pt idx="5">
                  <c:v>0</c:v>
                </c:pt>
                <c:pt idx="6">
                  <c:v>0</c:v>
                </c:pt>
              </c:numCache>
            </c:numRef>
          </c:val>
          <c:extLst>
            <c:ext xmlns:c16="http://schemas.microsoft.com/office/drawing/2014/chart" uri="{C3380CC4-5D6E-409C-BE32-E72D297353CC}">
              <c16:uniqueId val="{00000000-1AD3-4D2B-8F3B-EF1E6BA99E41}"/>
            </c:ext>
          </c:extLst>
        </c:ser>
        <c:dLbls>
          <c:showLegendKey val="0"/>
          <c:showVal val="0"/>
          <c:showCatName val="0"/>
          <c:showSerName val="0"/>
          <c:showPercent val="0"/>
          <c:showBubbleSize val="0"/>
        </c:dLbls>
        <c:gapWidth val="219"/>
        <c:overlap val="-27"/>
        <c:axId val="569664048"/>
        <c:axId val="569653880"/>
      </c:barChart>
      <c:catAx>
        <c:axId val="56966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653880"/>
        <c:crosses val="autoZero"/>
        <c:auto val="1"/>
        <c:lblAlgn val="ctr"/>
        <c:lblOffset val="100"/>
        <c:noMultiLvlLbl val="0"/>
      </c:catAx>
      <c:valAx>
        <c:axId val="569653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664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Positive:Negative</a:t>
            </a:r>
            <a:r>
              <a:rPr lang="en-US" baseline="0"/>
              <a:t> Ratio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'YEARLY DATA '!$M$2</c:f>
              <c:strCache>
                <c:ptCount val="1"/>
                <c:pt idx="0">
                  <c:v>Pos/Neg Pledged</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'YEARLY DATA '!$M$3:$M$10</c:f>
              <c:numCache>
                <c:formatCode>General</c:formatCode>
                <c:ptCount val="8"/>
                <c:pt idx="0">
                  <c:v>24</c:v>
                </c:pt>
                <c:pt idx="1">
                  <c:v>12</c:v>
                </c:pt>
                <c:pt idx="2">
                  <c:v>24</c:v>
                </c:pt>
                <c:pt idx="3">
                  <c:v>12</c:v>
                </c:pt>
                <c:pt idx="4">
                  <c:v>0</c:v>
                </c:pt>
                <c:pt idx="5">
                  <c:v>0</c:v>
                </c:pt>
                <c:pt idx="6">
                  <c:v>0</c:v>
                </c:pt>
                <c:pt idx="7">
                  <c:v>72</c:v>
                </c:pt>
              </c:numCache>
            </c:numRef>
          </c:val>
          <c:smooth val="0"/>
          <c:extLst>
            <c:ext xmlns:c16="http://schemas.microsoft.com/office/drawing/2014/chart" uri="{C3380CC4-5D6E-409C-BE32-E72D297353CC}">
              <c16:uniqueId val="{00000000-F9CA-4470-9E72-D96ED86D34D8}"/>
            </c:ext>
          </c:extLst>
        </c:ser>
        <c:ser>
          <c:idx val="1"/>
          <c:order val="1"/>
          <c:tx>
            <c:strRef>
              <c:f>'YEARLY DATA '!$N$2</c:f>
              <c:strCache>
                <c:ptCount val="1"/>
                <c:pt idx="0">
                  <c:v>Pos/Neg Completed</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'YEARLY DATA '!$N$3:$N$10</c:f>
              <c:numCache>
                <c:formatCode>General</c:formatCode>
                <c:ptCount val="8"/>
                <c:pt idx="0">
                  <c:v>24</c:v>
                </c:pt>
                <c:pt idx="1">
                  <c:v>12</c:v>
                </c:pt>
                <c:pt idx="2">
                  <c:v>24</c:v>
                </c:pt>
                <c:pt idx="3">
                  <c:v>0</c:v>
                </c:pt>
                <c:pt idx="4">
                  <c:v>0</c:v>
                </c:pt>
                <c:pt idx="5">
                  <c:v>0</c:v>
                </c:pt>
                <c:pt idx="6">
                  <c:v>0</c:v>
                </c:pt>
                <c:pt idx="7">
                  <c:v>60</c:v>
                </c:pt>
              </c:numCache>
            </c:numRef>
          </c:val>
          <c:smooth val="0"/>
          <c:extLst>
            <c:ext xmlns:c16="http://schemas.microsoft.com/office/drawing/2014/chart" uri="{C3380CC4-5D6E-409C-BE32-E72D297353CC}">
              <c16:uniqueId val="{00000001-F9CA-4470-9E72-D96ED86D34D8}"/>
            </c:ext>
          </c:extLst>
        </c:ser>
        <c:dLbls>
          <c:showLegendKey val="0"/>
          <c:showVal val="1"/>
          <c:showCatName val="0"/>
          <c:showSerName val="0"/>
          <c:showPercent val="0"/>
          <c:showBubbleSize val="0"/>
        </c:dLbls>
        <c:smooth val="0"/>
        <c:axId val="685495432"/>
        <c:axId val="685497728"/>
      </c:lineChart>
      <c:catAx>
        <c:axId val="685495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97728"/>
        <c:crosses val="autoZero"/>
        <c:auto val="1"/>
        <c:lblAlgn val="ctr"/>
        <c:lblOffset val="100"/>
        <c:noMultiLvlLbl val="0"/>
      </c:catAx>
      <c:valAx>
        <c:axId val="685497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954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Positive:</a:t>
            </a:r>
            <a:r>
              <a:rPr lang="en-US" baseline="0"/>
              <a:t>Negative Yearly 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'YEARLY DATA '!$P$2</c:f>
              <c:strCache>
                <c:ptCount val="1"/>
                <c:pt idx="0">
                  <c:v>Total # of Positives</c:v>
                </c:pt>
              </c:strCache>
            </c:strRef>
          </c:tx>
          <c:spPr>
            <a:solidFill>
              <a:schemeClr val="accent1"/>
            </a:solidFill>
            <a:ln>
              <a:noFill/>
            </a:ln>
            <a:effectLst/>
          </c:spPr>
          <c:invertIfNegative val="0"/>
          <c:val>
            <c:numRef>
              <c:f>'YEARLY DATA '!$P$10</c:f>
              <c:numCache>
                <c:formatCode>General</c:formatCode>
                <c:ptCount val="1"/>
                <c:pt idx="0">
                  <c:v>276</c:v>
                </c:pt>
              </c:numCache>
            </c:numRef>
          </c:val>
          <c:extLst>
            <c:ext xmlns:c16="http://schemas.microsoft.com/office/drawing/2014/chart" uri="{C3380CC4-5D6E-409C-BE32-E72D297353CC}">
              <c16:uniqueId val="{00000000-D28D-4C10-A7DD-2D5B80B7532E}"/>
            </c:ext>
          </c:extLst>
        </c:ser>
        <c:ser>
          <c:idx val="1"/>
          <c:order val="1"/>
          <c:tx>
            <c:strRef>
              <c:f>'YEARLY DATA '!$Q$2</c:f>
              <c:strCache>
                <c:ptCount val="1"/>
                <c:pt idx="0">
                  <c:v>Total # of Negatives</c:v>
                </c:pt>
              </c:strCache>
            </c:strRef>
          </c:tx>
          <c:spPr>
            <a:solidFill>
              <a:schemeClr val="accent2"/>
            </a:solidFill>
            <a:ln>
              <a:noFill/>
            </a:ln>
            <a:effectLst/>
          </c:spPr>
          <c:invertIfNegative val="0"/>
          <c:val>
            <c:numRef>
              <c:f>'YEARLY DATA '!$Q$10</c:f>
              <c:numCache>
                <c:formatCode>General</c:formatCode>
                <c:ptCount val="1"/>
                <c:pt idx="0">
                  <c:v>36</c:v>
                </c:pt>
              </c:numCache>
            </c:numRef>
          </c:val>
          <c:extLst>
            <c:ext xmlns:c16="http://schemas.microsoft.com/office/drawing/2014/chart" uri="{C3380CC4-5D6E-409C-BE32-E72D297353CC}">
              <c16:uniqueId val="{00000001-D28D-4C10-A7DD-2D5B80B7532E}"/>
            </c:ext>
          </c:extLst>
        </c:ser>
        <c:dLbls>
          <c:showLegendKey val="0"/>
          <c:showVal val="0"/>
          <c:showCatName val="0"/>
          <c:showSerName val="0"/>
          <c:showPercent val="0"/>
          <c:showBubbleSize val="0"/>
        </c:dLbls>
        <c:gapWidth val="150"/>
        <c:axId val="701466184"/>
        <c:axId val="701464872"/>
      </c:barChart>
      <c:catAx>
        <c:axId val="701466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464872"/>
        <c:crosses val="autoZero"/>
        <c:auto val="1"/>
        <c:lblAlgn val="ctr"/>
        <c:lblOffset val="100"/>
        <c:noMultiLvlLbl val="0"/>
      </c:catAx>
      <c:valAx>
        <c:axId val="701464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466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Positive:Negative by Coach</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'YEARLY DATA '!$P$2</c:f>
              <c:strCache>
                <c:ptCount val="1"/>
                <c:pt idx="0">
                  <c:v>Total # of Positives</c:v>
                </c:pt>
              </c:strCache>
            </c:strRef>
          </c:tx>
          <c:spPr>
            <a:solidFill>
              <a:schemeClr val="accent1"/>
            </a:solidFill>
            <a:ln>
              <a:noFill/>
            </a:ln>
            <a:effectLst/>
          </c:spPr>
          <c:invertIfNegative val="0"/>
          <c:cat>
            <c:strRef>
              <c:f>'YEARLY DATA '!$B$3:$B$9</c:f>
              <c:strCache>
                <c:ptCount val="7"/>
                <c:pt idx="0">
                  <c:v>Sara</c:v>
                </c:pt>
                <c:pt idx="1">
                  <c:v>John</c:v>
                </c:pt>
                <c:pt idx="2">
                  <c:v>Duncan</c:v>
                </c:pt>
                <c:pt idx="3">
                  <c:v>Dillon</c:v>
                </c:pt>
                <c:pt idx="4">
                  <c:v>Caspian</c:v>
                </c:pt>
                <c:pt idx="5">
                  <c:v>Karina</c:v>
                </c:pt>
                <c:pt idx="6">
                  <c:v>Samantha</c:v>
                </c:pt>
              </c:strCache>
            </c:strRef>
          </c:cat>
          <c:val>
            <c:numRef>
              <c:f>'YEARLY DATA '!$P$3:$P$9</c:f>
              <c:numCache>
                <c:formatCode>General</c:formatCode>
                <c:ptCount val="7"/>
                <c:pt idx="0">
                  <c:v>60</c:v>
                </c:pt>
                <c:pt idx="1">
                  <c:v>96</c:v>
                </c:pt>
                <c:pt idx="2">
                  <c:v>96</c:v>
                </c:pt>
                <c:pt idx="3">
                  <c:v>24</c:v>
                </c:pt>
                <c:pt idx="4">
                  <c:v>0</c:v>
                </c:pt>
                <c:pt idx="5">
                  <c:v>0</c:v>
                </c:pt>
                <c:pt idx="6">
                  <c:v>0</c:v>
                </c:pt>
              </c:numCache>
            </c:numRef>
          </c:val>
          <c:extLst>
            <c:ext xmlns:c16="http://schemas.microsoft.com/office/drawing/2014/chart" uri="{C3380CC4-5D6E-409C-BE32-E72D297353CC}">
              <c16:uniqueId val="{00000000-0F10-41CF-B547-6D0CCC803834}"/>
            </c:ext>
          </c:extLst>
        </c:ser>
        <c:ser>
          <c:idx val="1"/>
          <c:order val="1"/>
          <c:tx>
            <c:strRef>
              <c:f>'YEARLY DATA '!$Q$2</c:f>
              <c:strCache>
                <c:ptCount val="1"/>
                <c:pt idx="0">
                  <c:v>Total # of Negatives</c:v>
                </c:pt>
              </c:strCache>
            </c:strRef>
          </c:tx>
          <c:spPr>
            <a:solidFill>
              <a:schemeClr val="accent2"/>
            </a:solidFill>
            <a:ln>
              <a:noFill/>
            </a:ln>
            <a:effectLst/>
          </c:spPr>
          <c:invertIfNegative val="0"/>
          <c:cat>
            <c:strRef>
              <c:f>'YEARLY DATA '!$B$3:$B$9</c:f>
              <c:strCache>
                <c:ptCount val="7"/>
                <c:pt idx="0">
                  <c:v>Sara</c:v>
                </c:pt>
                <c:pt idx="1">
                  <c:v>John</c:v>
                </c:pt>
                <c:pt idx="2">
                  <c:v>Duncan</c:v>
                </c:pt>
                <c:pt idx="3">
                  <c:v>Dillon</c:v>
                </c:pt>
                <c:pt idx="4">
                  <c:v>Caspian</c:v>
                </c:pt>
                <c:pt idx="5">
                  <c:v>Karina</c:v>
                </c:pt>
                <c:pt idx="6">
                  <c:v>Samantha</c:v>
                </c:pt>
              </c:strCache>
            </c:strRef>
          </c:cat>
          <c:val>
            <c:numRef>
              <c:f>'YEARLY DATA '!$Q$3:$Q$9</c:f>
              <c:numCache>
                <c:formatCode>General</c:formatCode>
                <c:ptCount val="7"/>
                <c:pt idx="0">
                  <c:v>24</c:v>
                </c:pt>
                <c:pt idx="1">
                  <c:v>12</c:v>
                </c:pt>
                <c:pt idx="2">
                  <c:v>0</c:v>
                </c:pt>
                <c:pt idx="3">
                  <c:v>0</c:v>
                </c:pt>
                <c:pt idx="4">
                  <c:v>0</c:v>
                </c:pt>
                <c:pt idx="5">
                  <c:v>0</c:v>
                </c:pt>
                <c:pt idx="6">
                  <c:v>0</c:v>
                </c:pt>
              </c:numCache>
            </c:numRef>
          </c:val>
          <c:extLst>
            <c:ext xmlns:c16="http://schemas.microsoft.com/office/drawing/2014/chart" uri="{C3380CC4-5D6E-409C-BE32-E72D297353CC}">
              <c16:uniqueId val="{00000001-0F10-41CF-B547-6D0CCC803834}"/>
            </c:ext>
          </c:extLst>
        </c:ser>
        <c:dLbls>
          <c:showLegendKey val="0"/>
          <c:showVal val="0"/>
          <c:showCatName val="0"/>
          <c:showSerName val="0"/>
          <c:showPercent val="0"/>
          <c:showBubbleSize val="0"/>
        </c:dLbls>
        <c:gapWidth val="219"/>
        <c:overlap val="-27"/>
        <c:axId val="701593064"/>
        <c:axId val="701594048"/>
      </c:barChart>
      <c:catAx>
        <c:axId val="701593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594048"/>
        <c:crosses val="autoZero"/>
        <c:auto val="1"/>
        <c:lblAlgn val="ctr"/>
        <c:lblOffset val="100"/>
        <c:noMultiLvlLbl val="0"/>
      </c:catAx>
      <c:valAx>
        <c:axId val="70159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59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4:1</a:t>
            </a:r>
            <a:r>
              <a:rPr lang="en-US" baseline="0"/>
              <a:t> Ratio by Coach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dLbls>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'YEARLY DATA '!$B$3:$B$9</c:f>
              <c:strCache>
                <c:ptCount val="7"/>
                <c:pt idx="0">
                  <c:v>Sara</c:v>
                </c:pt>
                <c:pt idx="1">
                  <c:v>John</c:v>
                </c:pt>
                <c:pt idx="2">
                  <c:v>Duncan</c:v>
                </c:pt>
                <c:pt idx="3">
                  <c:v>Dillon</c:v>
                </c:pt>
                <c:pt idx="4">
                  <c:v>Caspian</c:v>
                </c:pt>
                <c:pt idx="5">
                  <c:v>Karina</c:v>
                </c:pt>
                <c:pt idx="6">
                  <c:v>Samantha</c:v>
                </c:pt>
              </c:strCache>
            </c:strRef>
          </c:cat>
          <c:val>
            <c:numRef>
              <c:f>'YEARLY DATA '!$T$3:$T$9</c:f>
              <c:numCache>
                <c:formatCode>General</c:formatCode>
                <c:ptCount val="7"/>
                <c:pt idx="0">
                  <c:v>#N/A</c:v>
                </c:pt>
                <c:pt idx="1">
                  <c:v>#N/A</c:v>
                </c:pt>
                <c:pt idx="2">
                  <c:v>0.25</c:v>
                </c:pt>
                <c:pt idx="3">
                  <c:v>#N/A</c:v>
                </c:pt>
                <c:pt idx="4">
                  <c:v>0</c:v>
                </c:pt>
                <c:pt idx="5">
                  <c:v>0</c:v>
                </c:pt>
                <c:pt idx="6">
                  <c:v>0</c:v>
                </c:pt>
              </c:numCache>
            </c:numRef>
          </c:val>
          <c:extLst>
            <c:ext xmlns:c16="http://schemas.microsoft.com/office/drawing/2014/chart" uri="{C3380CC4-5D6E-409C-BE32-E72D297353CC}">
              <c16:uniqueId val="{00000000-499B-4E68-BB41-0B2AAEEF963F}"/>
            </c:ext>
          </c:extLst>
        </c:ser>
        <c:ser>
          <c:idx val="1"/>
          <c:order val="1"/>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'YEARLY DATA '!$B$3:$B$9</c:f>
              <c:strCache>
                <c:ptCount val="7"/>
                <c:pt idx="0">
                  <c:v>Sara</c:v>
                </c:pt>
                <c:pt idx="1">
                  <c:v>John</c:v>
                </c:pt>
                <c:pt idx="2">
                  <c:v>Duncan</c:v>
                </c:pt>
                <c:pt idx="3">
                  <c:v>Dillon</c:v>
                </c:pt>
                <c:pt idx="4">
                  <c:v>Caspian</c:v>
                </c:pt>
                <c:pt idx="5">
                  <c:v>Karina</c:v>
                </c:pt>
                <c:pt idx="6">
                  <c:v>Samantha</c:v>
                </c:pt>
              </c:strCache>
            </c:strRef>
          </c:cat>
          <c:val>
            <c:numRef>
              <c:f>'YEARLY DATA '!$U$3:$U$9</c:f>
              <c:numCache>
                <c:formatCode>General</c:formatCode>
                <c:ptCount val="7"/>
                <c:pt idx="0">
                  <c:v>2</c:v>
                </c:pt>
                <c:pt idx="1">
                  <c:v>#N/A</c:v>
                </c:pt>
                <c:pt idx="2">
                  <c:v>#N/A</c:v>
                </c:pt>
                <c:pt idx="3">
                  <c:v>#N/A</c:v>
                </c:pt>
                <c:pt idx="4">
                  <c:v>0</c:v>
                </c:pt>
                <c:pt idx="5">
                  <c:v>0</c:v>
                </c:pt>
                <c:pt idx="6">
                  <c:v>0</c:v>
                </c:pt>
              </c:numCache>
            </c:numRef>
          </c:val>
          <c:extLst>
            <c:ext xmlns:c16="http://schemas.microsoft.com/office/drawing/2014/chart" uri="{C3380CC4-5D6E-409C-BE32-E72D297353CC}">
              <c16:uniqueId val="{00000001-499B-4E68-BB41-0B2AAEEF963F}"/>
            </c:ext>
          </c:extLst>
        </c:ser>
        <c:ser>
          <c:idx val="2"/>
          <c:order val="2"/>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'YEARLY DATA '!$B$3:$B$9</c:f>
              <c:strCache>
                <c:ptCount val="7"/>
                <c:pt idx="0">
                  <c:v>Sara</c:v>
                </c:pt>
                <c:pt idx="1">
                  <c:v>John</c:v>
                </c:pt>
                <c:pt idx="2">
                  <c:v>Duncan</c:v>
                </c:pt>
                <c:pt idx="3">
                  <c:v>Dillon</c:v>
                </c:pt>
                <c:pt idx="4">
                  <c:v>Caspian</c:v>
                </c:pt>
                <c:pt idx="5">
                  <c:v>Karina</c:v>
                </c:pt>
                <c:pt idx="6">
                  <c:v>Samantha</c:v>
                </c:pt>
              </c:strCache>
            </c:strRef>
          </c:cat>
          <c:val>
            <c:numRef>
              <c:f>'YEARLY DATA '!$V$3:$V$9</c:f>
              <c:numCache>
                <c:formatCode>General</c:formatCode>
                <c:ptCount val="7"/>
                <c:pt idx="0">
                  <c:v>#N/A</c:v>
                </c:pt>
                <c:pt idx="1">
                  <c:v>4</c:v>
                </c:pt>
                <c:pt idx="2">
                  <c:v>#N/A</c:v>
                </c:pt>
                <c:pt idx="3">
                  <c:v>4</c:v>
                </c:pt>
                <c:pt idx="4">
                  <c:v>0</c:v>
                </c:pt>
                <c:pt idx="5">
                  <c:v>0</c:v>
                </c:pt>
                <c:pt idx="6">
                  <c:v>0</c:v>
                </c:pt>
              </c:numCache>
            </c:numRef>
          </c:val>
          <c:extLst>
            <c:ext xmlns:c16="http://schemas.microsoft.com/office/drawing/2014/chart" uri="{C3380CC4-5D6E-409C-BE32-E72D297353CC}">
              <c16:uniqueId val="{00000002-499B-4E68-BB41-0B2AAEEF963F}"/>
            </c:ext>
          </c:extLst>
        </c:ser>
        <c:dLbls>
          <c:dLblPos val="ctr"/>
          <c:showLegendKey val="0"/>
          <c:showVal val="1"/>
          <c:showCatName val="0"/>
          <c:showSerName val="0"/>
          <c:showPercent val="0"/>
          <c:showBubbleSize val="0"/>
        </c:dLbls>
        <c:gapWidth val="150"/>
        <c:overlap val="100"/>
        <c:axId val="685464944"/>
        <c:axId val="685466256"/>
      </c:barChart>
      <c:catAx>
        <c:axId val="68546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66256"/>
        <c:crosses val="autoZero"/>
        <c:auto val="1"/>
        <c:lblAlgn val="ctr"/>
        <c:lblOffset val="100"/>
        <c:noMultiLvlLbl val="0"/>
      </c:catAx>
      <c:valAx>
        <c:axId val="685466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64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1166446</xdr:colOff>
      <xdr:row>0</xdr:row>
      <xdr:rowOff>140677</xdr:rowOff>
    </xdr:from>
    <xdr:to>
      <xdr:col>3</xdr:col>
      <xdr:colOff>574433</xdr:colOff>
      <xdr:row>1</xdr:row>
      <xdr:rowOff>123092</xdr:rowOff>
    </xdr:to>
    <xdr:cxnSp macro="">
      <xdr:nvCxnSpPr>
        <xdr:cNvPr id="3" name="Elbow Connector 2"/>
        <xdr:cNvCxnSpPr/>
      </xdr:nvCxnSpPr>
      <xdr:spPr>
        <a:xfrm>
          <a:off x="2362200" y="140677"/>
          <a:ext cx="603741" cy="287215"/>
        </a:xfrm>
        <a:prstGeom prst="bentConnector3">
          <a:avLst>
            <a:gd name="adj1" fmla="val 50000"/>
          </a:avLst>
        </a:prstGeom>
        <a:ln>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500743</xdr:colOff>
      <xdr:row>10</xdr:row>
      <xdr:rowOff>103412</xdr:rowOff>
    </xdr:from>
    <xdr:to>
      <xdr:col>18</xdr:col>
      <xdr:colOff>304800</xdr:colOff>
      <xdr:row>22</xdr:row>
      <xdr:rowOff>32656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130629</xdr:colOff>
      <xdr:row>20</xdr:row>
      <xdr:rowOff>114300</xdr:rowOff>
    </xdr:from>
    <xdr:to>
      <xdr:col>5</xdr:col>
      <xdr:colOff>185058</xdr:colOff>
      <xdr:row>35</xdr:row>
      <xdr:rowOff>81643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283028</xdr:colOff>
      <xdr:row>21</xdr:row>
      <xdr:rowOff>65313</xdr:rowOff>
    </xdr:from>
    <xdr:to>
      <xdr:col>10</xdr:col>
      <xdr:colOff>424543</xdr:colOff>
      <xdr:row>35</xdr:row>
      <xdr:rowOff>70756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631372</xdr:colOff>
      <xdr:row>22</xdr:row>
      <xdr:rowOff>146959</xdr:rowOff>
    </xdr:from>
    <xdr:to>
      <xdr:col>19</xdr:col>
      <xdr:colOff>87086</xdr:colOff>
      <xdr:row>36</xdr:row>
      <xdr:rowOff>97971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197921</xdr:colOff>
      <xdr:row>37</xdr:row>
      <xdr:rowOff>141020</xdr:rowOff>
    </xdr:from>
    <xdr:to>
      <xdr:col>5</xdr:col>
      <xdr:colOff>743196</xdr:colOff>
      <xdr:row>54</xdr:row>
      <xdr:rowOff>26719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847107</xdr:colOff>
      <xdr:row>38</xdr:row>
      <xdr:rowOff>83127</xdr:rowOff>
    </xdr:from>
    <xdr:to>
      <xdr:col>12</xdr:col>
      <xdr:colOff>0</xdr:colOff>
      <xdr:row>54</xdr:row>
      <xdr:rowOff>88571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65315</xdr:colOff>
      <xdr:row>38</xdr:row>
      <xdr:rowOff>114301</xdr:rowOff>
    </xdr:from>
    <xdr:to>
      <xdr:col>19</xdr:col>
      <xdr:colOff>413657</xdr:colOff>
      <xdr:row>53</xdr:row>
      <xdr:rowOff>163285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185056</xdr:colOff>
      <xdr:row>1</xdr:row>
      <xdr:rowOff>103414</xdr:rowOff>
    </xdr:from>
    <xdr:to>
      <xdr:col>30</xdr:col>
      <xdr:colOff>304799</xdr:colOff>
      <xdr:row>11</xdr:row>
      <xdr:rowOff>381000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workbookViewId="0">
      <selection activeCell="B16" sqref="B16"/>
    </sheetView>
  </sheetViews>
  <sheetFormatPr defaultRowHeight="14.4" x14ac:dyDescent="0.3"/>
  <cols>
    <col min="1" max="1" width="17.33203125" customWidth="1"/>
    <col min="15" max="15" width="25.21875" customWidth="1"/>
  </cols>
  <sheetData>
    <row r="1" spans="1:16" x14ac:dyDescent="0.3">
      <c r="A1" s="99" t="s">
        <v>104</v>
      </c>
    </row>
    <row r="2" spans="1:16" ht="67.8" customHeight="1" x14ac:dyDescent="0.3">
      <c r="A2" s="107" t="s">
        <v>117</v>
      </c>
      <c r="B2" s="107"/>
      <c r="C2" s="107"/>
      <c r="D2" s="107"/>
      <c r="E2" s="107"/>
      <c r="F2" s="107"/>
      <c r="G2" s="107"/>
      <c r="H2" s="107"/>
      <c r="I2" s="107"/>
      <c r="J2" s="107"/>
      <c r="K2" s="107"/>
      <c r="L2" s="107"/>
      <c r="M2" s="107"/>
      <c r="N2" s="107"/>
      <c r="O2" s="107"/>
    </row>
    <row r="3" spans="1:16" x14ac:dyDescent="0.3">
      <c r="A3" s="99" t="s">
        <v>105</v>
      </c>
    </row>
    <row r="4" spans="1:16" x14ac:dyDescent="0.3">
      <c r="A4" s="108" t="s">
        <v>106</v>
      </c>
      <c r="B4" s="108"/>
      <c r="C4" s="108"/>
      <c r="D4" s="108"/>
      <c r="E4" s="108"/>
      <c r="F4" s="108"/>
      <c r="G4" s="108"/>
      <c r="H4" s="108"/>
      <c r="I4" s="108"/>
      <c r="J4" s="108"/>
      <c r="K4" s="108"/>
      <c r="L4" s="108"/>
      <c r="M4" s="108"/>
      <c r="N4" s="108"/>
      <c r="O4" s="108"/>
    </row>
    <row r="5" spans="1:16" x14ac:dyDescent="0.3">
      <c r="A5" s="108"/>
      <c r="B5" s="108"/>
      <c r="C5" s="108"/>
      <c r="D5" s="108"/>
      <c r="E5" s="108"/>
      <c r="F5" s="108"/>
      <c r="G5" s="108"/>
      <c r="H5" s="108"/>
      <c r="I5" s="108"/>
      <c r="J5" s="108"/>
      <c r="K5" s="108"/>
      <c r="L5" s="108"/>
      <c r="M5" s="108"/>
      <c r="N5" s="108"/>
      <c r="O5" s="108"/>
    </row>
    <row r="6" spans="1:16" x14ac:dyDescent="0.3">
      <c r="A6" s="108"/>
      <c r="B6" s="108"/>
      <c r="C6" s="108"/>
      <c r="D6" s="108"/>
      <c r="E6" s="108"/>
      <c r="F6" s="108"/>
      <c r="G6" s="108"/>
      <c r="H6" s="108"/>
      <c r="I6" s="108"/>
      <c r="J6" s="108"/>
      <c r="K6" s="108"/>
      <c r="L6" s="108"/>
      <c r="M6" s="108"/>
      <c r="N6" s="108"/>
      <c r="O6" s="108"/>
    </row>
    <row r="7" spans="1:16" x14ac:dyDescent="0.3">
      <c r="A7" s="109" t="s">
        <v>118</v>
      </c>
      <c r="B7" s="109"/>
      <c r="C7" s="109"/>
      <c r="D7" s="109"/>
      <c r="E7" s="109"/>
      <c r="F7" s="109"/>
      <c r="G7" s="109"/>
      <c r="H7" s="109"/>
      <c r="I7" s="109"/>
      <c r="J7" s="109"/>
      <c r="K7" s="109"/>
      <c r="L7" s="109"/>
      <c r="M7" s="109"/>
      <c r="N7" s="109"/>
      <c r="O7" s="109"/>
      <c r="P7" s="103"/>
    </row>
    <row r="8" spans="1:16" x14ac:dyDescent="0.3">
      <c r="A8" s="109"/>
      <c r="B8" s="109"/>
      <c r="C8" s="109"/>
      <c r="D8" s="109"/>
      <c r="E8" s="109"/>
      <c r="F8" s="109"/>
      <c r="G8" s="109"/>
      <c r="H8" s="109"/>
      <c r="I8" s="109"/>
      <c r="J8" s="109"/>
      <c r="K8" s="109"/>
      <c r="L8" s="109"/>
      <c r="M8" s="109"/>
      <c r="N8" s="109"/>
      <c r="O8" s="109"/>
    </row>
    <row r="11" spans="1:16" x14ac:dyDescent="0.3">
      <c r="A11" s="110" t="s">
        <v>107</v>
      </c>
      <c r="B11" s="110"/>
    </row>
    <row r="12" spans="1:16" x14ac:dyDescent="0.3">
      <c r="A12" s="100" t="s">
        <v>108</v>
      </c>
      <c r="B12" s="101"/>
      <c r="C12" s="101"/>
      <c r="D12" s="101"/>
      <c r="E12" s="101"/>
      <c r="F12" s="101"/>
      <c r="G12" s="101"/>
      <c r="H12" s="101"/>
      <c r="I12" s="101"/>
      <c r="J12" s="101"/>
      <c r="K12" s="101"/>
      <c r="L12" s="101"/>
      <c r="M12" s="101"/>
      <c r="N12" s="101"/>
      <c r="O12" s="101"/>
    </row>
    <row r="13" spans="1:16" x14ac:dyDescent="0.3">
      <c r="A13" s="100" t="s">
        <v>109</v>
      </c>
      <c r="B13" s="101"/>
      <c r="C13" s="101"/>
      <c r="D13" s="101"/>
      <c r="E13" s="101"/>
      <c r="F13" s="101"/>
      <c r="G13" s="101"/>
      <c r="H13" s="101"/>
      <c r="I13" s="101"/>
      <c r="J13" s="101"/>
      <c r="K13" s="101"/>
      <c r="L13" s="101"/>
      <c r="M13" s="101"/>
      <c r="N13" s="101"/>
      <c r="O13" s="101"/>
    </row>
    <row r="14" spans="1:16" x14ac:dyDescent="0.3">
      <c r="A14" s="100" t="s">
        <v>110</v>
      </c>
      <c r="B14" s="101"/>
      <c r="C14" s="101"/>
      <c r="D14" s="101"/>
      <c r="E14" s="101"/>
      <c r="F14" s="101"/>
      <c r="G14" s="101"/>
      <c r="H14" s="101"/>
      <c r="I14" s="101"/>
      <c r="J14" s="101"/>
      <c r="K14" s="101"/>
      <c r="L14" s="101"/>
      <c r="M14" s="101"/>
      <c r="N14" s="101"/>
      <c r="O14" s="101"/>
    </row>
    <row r="15" spans="1:16" x14ac:dyDescent="0.3">
      <c r="A15" s="100" t="s">
        <v>119</v>
      </c>
      <c r="B15" s="101"/>
      <c r="C15" s="101"/>
      <c r="D15" s="101"/>
      <c r="E15" s="101"/>
      <c r="F15" s="101"/>
      <c r="G15" s="101"/>
      <c r="H15" s="101"/>
      <c r="I15" s="101"/>
      <c r="J15" s="101"/>
      <c r="K15" s="101"/>
      <c r="L15" s="101"/>
      <c r="M15" s="101"/>
      <c r="N15" s="101"/>
      <c r="O15" s="101"/>
    </row>
    <row r="16" spans="1:16" x14ac:dyDescent="0.3">
      <c r="A16" s="100" t="s">
        <v>111</v>
      </c>
      <c r="B16" s="101"/>
      <c r="C16" s="101"/>
      <c r="D16" s="101"/>
      <c r="E16" s="101"/>
      <c r="F16" s="101"/>
      <c r="G16" s="101"/>
      <c r="H16" s="101"/>
      <c r="I16" s="101"/>
      <c r="J16" s="101"/>
      <c r="K16" s="101"/>
      <c r="L16" s="101"/>
      <c r="M16" s="101"/>
      <c r="N16" s="101"/>
      <c r="O16" s="101"/>
    </row>
    <row r="17" spans="1:15" x14ac:dyDescent="0.3">
      <c r="A17" s="100" t="s">
        <v>112</v>
      </c>
      <c r="B17" s="101"/>
      <c r="C17" s="101"/>
      <c r="D17" s="101"/>
      <c r="E17" s="101"/>
      <c r="F17" s="101"/>
      <c r="G17" s="101"/>
      <c r="H17" s="101"/>
      <c r="I17" s="101"/>
      <c r="J17" s="101"/>
      <c r="K17" s="101"/>
      <c r="L17" s="101"/>
      <c r="M17" s="101"/>
      <c r="N17" s="101"/>
      <c r="O17" s="101"/>
    </row>
    <row r="18" spans="1:15" x14ac:dyDescent="0.3">
      <c r="A18" s="101"/>
      <c r="B18" s="101"/>
      <c r="C18" s="101"/>
      <c r="D18" s="101"/>
      <c r="E18" s="101"/>
      <c r="F18" s="101"/>
      <c r="G18" s="101"/>
      <c r="H18" s="101"/>
      <c r="I18" s="101"/>
      <c r="J18" s="101"/>
      <c r="K18" s="101"/>
      <c r="L18" s="101"/>
      <c r="M18" s="101"/>
      <c r="N18" s="101"/>
      <c r="O18" s="101"/>
    </row>
  </sheetData>
  <mergeCells count="4">
    <mergeCell ref="A2:O2"/>
    <mergeCell ref="A4:O6"/>
    <mergeCell ref="A7:O8"/>
    <mergeCell ref="A11:B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U20"/>
  <sheetViews>
    <sheetView topLeftCell="B1" zoomScale="85" zoomScaleNormal="85" workbookViewId="0">
      <selection activeCell="E19" sqref="E1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6.1093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20" priority="2" operator="greaterThanOrEqual">
      <formula>4</formula>
    </cfRule>
    <cfRule type="cellIs" dxfId="19" priority="3" operator="between">
      <formula>2</formula>
      <formula>3.99</formula>
    </cfRule>
    <cfRule type="cellIs" dxfId="18"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U20"/>
  <sheetViews>
    <sheetView zoomScale="85" zoomScaleNormal="85" workbookViewId="0">
      <selection activeCell="O3" sqref="O3:O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5.218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17" priority="2" operator="greaterThanOrEqual">
      <formula>4</formula>
    </cfRule>
    <cfRule type="cellIs" dxfId="16" priority="3" operator="between">
      <formula>2</formula>
      <formula>3.99</formula>
    </cfRule>
    <cfRule type="cellIs" dxfId="15"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U20"/>
  <sheetViews>
    <sheetView zoomScale="85" zoomScaleNormal="85" workbookViewId="0">
      <selection activeCell="M15" sqref="M15"/>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6.55468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14" priority="2" operator="greaterThanOrEqual">
      <formula>4</formula>
    </cfRule>
    <cfRule type="cellIs" dxfId="13" priority="3" operator="between">
      <formula>2</formula>
      <formula>3.99</formula>
    </cfRule>
    <cfRule type="cellIs" dxfId="12"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U20"/>
  <sheetViews>
    <sheetView zoomScale="85" zoomScaleNormal="85" workbookViewId="0">
      <selection activeCell="E19" sqref="E1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6.1093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11" priority="2" operator="greaterThanOrEqual">
      <formula>4</formula>
    </cfRule>
    <cfRule type="cellIs" dxfId="10" priority="3" operator="between">
      <formula>2</formula>
      <formula>3.99</formula>
    </cfRule>
    <cfRule type="cellIs" dxfId="9"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U20"/>
  <sheetViews>
    <sheetView zoomScale="85" zoomScaleNormal="85" workbookViewId="0">
      <selection activeCell="E19" sqref="E1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5.5546875" bestFit="1"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8" priority="2" operator="greaterThanOrEqual">
      <formula>4</formula>
    </cfRule>
    <cfRule type="cellIs" dxfId="7" priority="3" operator="between">
      <formula>2</formula>
      <formula>3.99</formula>
    </cfRule>
    <cfRule type="cellIs" dxfId="6"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U20"/>
  <sheetViews>
    <sheetView zoomScale="85" zoomScaleNormal="85" workbookViewId="0">
      <selection activeCell="E19" sqref="E1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5.664062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5" priority="2" operator="greaterThanOrEqual">
      <formula>4</formula>
    </cfRule>
    <cfRule type="cellIs" dxfId="4" priority="3" operator="between">
      <formula>2</formula>
      <formula>3.99</formula>
    </cfRule>
    <cfRule type="cellIs" dxfId="3"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Q19"/>
  <sheetViews>
    <sheetView zoomScale="70" zoomScaleNormal="70" workbookViewId="0">
      <selection activeCell="Y20" sqref="Y20"/>
    </sheetView>
  </sheetViews>
  <sheetFormatPr defaultRowHeight="14.4" x14ac:dyDescent="0.3"/>
  <cols>
    <col min="1" max="1" width="13.109375" customWidth="1"/>
    <col min="2" max="2" width="11.88671875" customWidth="1"/>
    <col min="3" max="3" width="17" customWidth="1"/>
    <col min="4" max="4" width="12.6640625" bestFit="1" customWidth="1"/>
    <col min="5" max="5" width="11.109375" customWidth="1"/>
    <col min="6" max="6" width="15.33203125" bestFit="1" customWidth="1"/>
    <col min="7" max="7" width="13.5546875" bestFit="1" customWidth="1"/>
    <col min="8" max="8" width="13.44140625" bestFit="1" customWidth="1"/>
    <col min="9" max="9" width="12.6640625" customWidth="1"/>
    <col min="10" max="10" width="10.5546875" customWidth="1"/>
    <col min="11" max="11" width="11.5546875" customWidth="1"/>
    <col min="13" max="13" width="10.88671875" customWidth="1"/>
    <col min="14" max="14" width="11.33203125" customWidth="1"/>
    <col min="15" max="15" width="11.44140625" customWidth="1"/>
    <col min="16" max="16" width="10.5546875" customWidth="1"/>
    <col min="17" max="17" width="8.109375" bestFit="1" customWidth="1"/>
    <col min="20" max="20" width="9.109375" customWidth="1"/>
  </cols>
  <sheetData>
    <row r="1" spans="1:43" ht="21" x14ac:dyDescent="0.4">
      <c r="A1" s="13"/>
      <c r="B1" s="12" t="s">
        <v>59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row>
    <row r="2" spans="1:43" ht="36.6" x14ac:dyDescent="0.3">
      <c r="A2" s="7"/>
      <c r="B2" s="42" t="s">
        <v>1</v>
      </c>
      <c r="C2" s="43" t="s">
        <v>10</v>
      </c>
      <c r="D2" s="43" t="s">
        <v>0</v>
      </c>
      <c r="E2" s="44" t="s">
        <v>7</v>
      </c>
      <c r="F2" s="45" t="s">
        <v>22</v>
      </c>
      <c r="G2" s="43" t="s">
        <v>24</v>
      </c>
      <c r="H2" s="43" t="s">
        <v>20</v>
      </c>
      <c r="I2" s="46" t="s">
        <v>54</v>
      </c>
      <c r="J2" s="43" t="s">
        <v>21</v>
      </c>
      <c r="K2" s="43" t="s">
        <v>42</v>
      </c>
      <c r="L2" s="47"/>
      <c r="M2" s="43" t="s">
        <v>2</v>
      </c>
      <c r="N2" s="43" t="s">
        <v>3</v>
      </c>
      <c r="O2" s="48" t="s">
        <v>8</v>
      </c>
      <c r="P2" s="43" t="s">
        <v>4</v>
      </c>
      <c r="Q2" s="43" t="s">
        <v>5</v>
      </c>
      <c r="S2" s="63" t="s">
        <v>88</v>
      </c>
      <c r="T2" s="64">
        <v>0</v>
      </c>
      <c r="U2" s="65">
        <v>2</v>
      </c>
      <c r="V2" s="65">
        <v>4</v>
      </c>
    </row>
    <row r="3" spans="1:43" x14ac:dyDescent="0.3">
      <c r="A3" s="127" t="s">
        <v>11</v>
      </c>
      <c r="B3" s="49" t="s">
        <v>50</v>
      </c>
      <c r="C3" s="49">
        <f>SUM(January:December!C3)</f>
        <v>24</v>
      </c>
      <c r="D3" s="49">
        <f>SUM(January:December!D3)</f>
        <v>24</v>
      </c>
      <c r="E3" s="50">
        <f>D3/C3</f>
        <v>1</v>
      </c>
      <c r="F3" s="49">
        <f>SUM(January:December!F3)</f>
        <v>24</v>
      </c>
      <c r="G3" s="51">
        <f>SUM(January:December!G3)</f>
        <v>60</v>
      </c>
      <c r="H3" s="51">
        <f>SUM(January:December!H3)</f>
        <v>120</v>
      </c>
      <c r="I3" s="52">
        <f>H3/G3</f>
        <v>2</v>
      </c>
      <c r="J3" s="51">
        <f>SUM(January:December!J3)</f>
        <v>24</v>
      </c>
      <c r="K3" s="51">
        <f>SUM(January:December!K3)</f>
        <v>0</v>
      </c>
      <c r="L3" s="53"/>
      <c r="M3" s="51">
        <f>SUM(January:December!M3)</f>
        <v>24</v>
      </c>
      <c r="N3" s="51">
        <f>SUM(January:December!N3)</f>
        <v>24</v>
      </c>
      <c r="O3" s="50">
        <f t="shared" ref="O3:O10" si="0">N3/M3</f>
        <v>1</v>
      </c>
      <c r="P3" s="51">
        <f>SUM(January:December!P3)</f>
        <v>60</v>
      </c>
      <c r="Q3" s="51">
        <f>SUM(January:December!Q3)</f>
        <v>24</v>
      </c>
      <c r="T3" t="e">
        <f>IF(AND(I3&gt;=$T$2,I3&lt;$U$2),I3,NA())</f>
        <v>#N/A</v>
      </c>
      <c r="U3">
        <f>IF(AND(I3&gt;=$U$2,I3&lt;$V$2),I3,NA())</f>
        <v>2</v>
      </c>
      <c r="V3" t="e">
        <f>IF(AND(I3&gt;$U$2,I3&gt;=$V$2),I3,NA())</f>
        <v>#N/A</v>
      </c>
    </row>
    <row r="4" spans="1:43" x14ac:dyDescent="0.3">
      <c r="A4" s="127"/>
      <c r="B4" s="49" t="s">
        <v>52</v>
      </c>
      <c r="C4" s="49">
        <f>SUM(January:December!C4)</f>
        <v>24</v>
      </c>
      <c r="D4" s="49">
        <f>SUM(January:December!D4)</f>
        <v>24</v>
      </c>
      <c r="E4" s="50">
        <f>C4/D4</f>
        <v>1</v>
      </c>
      <c r="F4" s="49">
        <f>SUM(January:December!F4)</f>
        <v>24</v>
      </c>
      <c r="G4" s="51">
        <f>SUM(January:December!G4)</f>
        <v>12</v>
      </c>
      <c r="H4" s="51">
        <f>SUM(January:December!H4)</f>
        <v>48</v>
      </c>
      <c r="I4" s="52">
        <f t="shared" ref="I4:I9" si="1">H4/G4</f>
        <v>4</v>
      </c>
      <c r="J4" s="51">
        <f>SUM(January:December!J4)</f>
        <v>12</v>
      </c>
      <c r="K4" s="51">
        <f>SUM(January:December!K4)</f>
        <v>12</v>
      </c>
      <c r="L4" s="53"/>
      <c r="M4" s="51">
        <f>SUM(January:December!M4)</f>
        <v>12</v>
      </c>
      <c r="N4" s="51">
        <f>SUM(January:December!N4)</f>
        <v>12</v>
      </c>
      <c r="O4" s="50">
        <f t="shared" si="0"/>
        <v>1</v>
      </c>
      <c r="P4" s="51">
        <f>SUM(January:December!P4)</f>
        <v>96</v>
      </c>
      <c r="Q4" s="51">
        <f>SUM(January:December!Q4)</f>
        <v>12</v>
      </c>
      <c r="T4" t="e">
        <f t="shared" ref="T4:T9" si="2">IF(AND(I4&gt;=$T$2,I4&lt;$U$2),I4,NA())</f>
        <v>#N/A</v>
      </c>
      <c r="U4" t="e">
        <f t="shared" ref="U4:U9" si="3">IF(AND(I4&gt;=$U$2,I4&lt;$V$2),I4,NA())</f>
        <v>#N/A</v>
      </c>
      <c r="V4">
        <f t="shared" ref="V4:V9" si="4">IF(AND(I4&gt;$U$2,I4&gt;=$V$2),I4,NA())</f>
        <v>4</v>
      </c>
    </row>
    <row r="5" spans="1:43" x14ac:dyDescent="0.3">
      <c r="A5" s="128" t="s">
        <v>12</v>
      </c>
      <c r="B5" s="54" t="s">
        <v>51</v>
      </c>
      <c r="C5" s="49">
        <f>SUM(January:December!C5)</f>
        <v>12</v>
      </c>
      <c r="D5" s="49">
        <f>SUM(January:December!D5)</f>
        <v>0</v>
      </c>
      <c r="E5" s="50" t="e">
        <f>C5/D5</f>
        <v>#DIV/0!</v>
      </c>
      <c r="F5" s="49">
        <f>SUM(January:December!F5)</f>
        <v>0</v>
      </c>
      <c r="G5" s="51">
        <f>SUM(January:December!G5)</f>
        <v>96</v>
      </c>
      <c r="H5" s="51">
        <f>SUM(January:December!H5)</f>
        <v>24</v>
      </c>
      <c r="I5" s="52">
        <f t="shared" si="1"/>
        <v>0.25</v>
      </c>
      <c r="J5" s="51">
        <f>SUM(January:December!J5)</f>
        <v>0</v>
      </c>
      <c r="K5" s="51">
        <f>SUM(January:December!K5)</f>
        <v>0</v>
      </c>
      <c r="L5" s="53"/>
      <c r="M5" s="51">
        <f>SUM(January:December!M5)</f>
        <v>24</v>
      </c>
      <c r="N5" s="51">
        <f>SUM(January:December!N5)</f>
        <v>24</v>
      </c>
      <c r="O5" s="50">
        <f t="shared" si="0"/>
        <v>1</v>
      </c>
      <c r="P5" s="51">
        <f>SUM(January:December!P5)</f>
        <v>96</v>
      </c>
      <c r="Q5" s="51">
        <f>SUM(January:December!Q5)</f>
        <v>0</v>
      </c>
      <c r="T5">
        <f t="shared" si="2"/>
        <v>0.25</v>
      </c>
      <c r="U5" t="e">
        <f t="shared" si="3"/>
        <v>#N/A</v>
      </c>
      <c r="V5" t="e">
        <f t="shared" si="4"/>
        <v>#N/A</v>
      </c>
    </row>
    <row r="6" spans="1:43" x14ac:dyDescent="0.3">
      <c r="A6" s="128"/>
      <c r="B6" s="54" t="s">
        <v>53</v>
      </c>
      <c r="C6" s="49">
        <f>SUM(January:December!C6)</f>
        <v>24</v>
      </c>
      <c r="D6" s="49">
        <f>SUM(January:December!D6)</f>
        <v>12</v>
      </c>
      <c r="E6" s="50">
        <f>C6/D6</f>
        <v>2</v>
      </c>
      <c r="F6" s="49">
        <f>SUM(January:December!F6)</f>
        <v>12</v>
      </c>
      <c r="G6" s="51">
        <f>SUM(January:December!G6)</f>
        <v>36</v>
      </c>
      <c r="H6" s="51">
        <f>SUM(January:December!H6)</f>
        <v>144</v>
      </c>
      <c r="I6" s="52">
        <f t="shared" si="1"/>
        <v>4</v>
      </c>
      <c r="J6" s="51">
        <f>SUM(January:December!J6)</f>
        <v>12</v>
      </c>
      <c r="K6" s="51">
        <f>SUM(January:December!K6)</f>
        <v>0</v>
      </c>
      <c r="L6" s="53"/>
      <c r="M6" s="51">
        <f>SUM(January:December!M6)</f>
        <v>12</v>
      </c>
      <c r="N6" s="51">
        <f>SUM(January:December!N6)</f>
        <v>0</v>
      </c>
      <c r="O6" s="50">
        <f t="shared" si="0"/>
        <v>0</v>
      </c>
      <c r="P6" s="51">
        <f>SUM(January:December!P6)</f>
        <v>24</v>
      </c>
      <c r="Q6" s="51">
        <f>SUM(January:December!Q6)</f>
        <v>0</v>
      </c>
      <c r="T6" t="e">
        <f t="shared" si="2"/>
        <v>#N/A</v>
      </c>
      <c r="U6" t="e">
        <f t="shared" si="3"/>
        <v>#N/A</v>
      </c>
      <c r="V6">
        <f t="shared" si="4"/>
        <v>4</v>
      </c>
    </row>
    <row r="7" spans="1:43" x14ac:dyDescent="0.3">
      <c r="A7" s="128"/>
      <c r="B7" s="54" t="s">
        <v>85</v>
      </c>
      <c r="C7" s="49">
        <f>SUM(January:December!C7)</f>
        <v>0</v>
      </c>
      <c r="D7" s="49">
        <f>SUM(January:December!D7)</f>
        <v>0</v>
      </c>
      <c r="E7" s="50" t="e">
        <f>C7/D7</f>
        <v>#DIV/0!</v>
      </c>
      <c r="F7" s="49">
        <f>SUM(January:December!F7)</f>
        <v>0</v>
      </c>
      <c r="G7" s="51">
        <f>SUM(January:December!G7)</f>
        <v>0</v>
      </c>
      <c r="H7" s="51">
        <f>SUM(January:December!H7)</f>
        <v>0</v>
      </c>
      <c r="I7" s="52" t="e">
        <f t="shared" si="1"/>
        <v>#DIV/0!</v>
      </c>
      <c r="J7" s="51">
        <f>SUM(January:December!J7)</f>
        <v>0</v>
      </c>
      <c r="K7" s="51">
        <f>SUM(January:December!K7)</f>
        <v>0</v>
      </c>
      <c r="L7" s="53"/>
      <c r="M7" s="51">
        <f>SUM(January:December!M7)</f>
        <v>0</v>
      </c>
      <c r="N7" s="51">
        <f>SUM(January:December!N7)</f>
        <v>0</v>
      </c>
      <c r="O7" s="50" t="e">
        <f t="shared" si="0"/>
        <v>#DIV/0!</v>
      </c>
      <c r="P7" s="51">
        <f>SUM(January:December!P7)</f>
        <v>0</v>
      </c>
      <c r="Q7" s="51">
        <f>SUM(January:December!Q7)</f>
        <v>0</v>
      </c>
      <c r="T7" t="e">
        <f t="shared" si="2"/>
        <v>#DIV/0!</v>
      </c>
      <c r="U7" t="e">
        <f t="shared" si="3"/>
        <v>#DIV/0!</v>
      </c>
      <c r="V7" t="e">
        <f t="shared" si="4"/>
        <v>#DIV/0!</v>
      </c>
    </row>
    <row r="8" spans="1:43" x14ac:dyDescent="0.3">
      <c r="A8" s="128"/>
      <c r="B8" s="54" t="s">
        <v>86</v>
      </c>
      <c r="C8" s="49">
        <f>SUM(January:December!C8)</f>
        <v>0</v>
      </c>
      <c r="D8" s="49">
        <f>SUM(January:December!D8)</f>
        <v>0</v>
      </c>
      <c r="E8" s="50" t="e">
        <f>C8/D8</f>
        <v>#DIV/0!</v>
      </c>
      <c r="F8" s="49">
        <f>SUM(January:December!F8)</f>
        <v>0</v>
      </c>
      <c r="G8" s="51">
        <f>SUM(January:December!G8)</f>
        <v>0</v>
      </c>
      <c r="H8" s="51">
        <f>SUM(January:December!H8)</f>
        <v>0</v>
      </c>
      <c r="I8" s="52" t="e">
        <f t="shared" si="1"/>
        <v>#DIV/0!</v>
      </c>
      <c r="J8" s="51">
        <f>SUM(January:December!J8)</f>
        <v>0</v>
      </c>
      <c r="K8" s="51">
        <f>SUM(January:December!K8)</f>
        <v>0</v>
      </c>
      <c r="L8" s="53"/>
      <c r="M8" s="51">
        <f>SUM(January:December!M8)</f>
        <v>0</v>
      </c>
      <c r="N8" s="51">
        <f>SUM(January:December!N8)</f>
        <v>0</v>
      </c>
      <c r="O8" s="50" t="e">
        <f t="shared" si="0"/>
        <v>#DIV/0!</v>
      </c>
      <c r="P8" s="51">
        <f>SUM(January:December!P8)</f>
        <v>0</v>
      </c>
      <c r="Q8" s="51">
        <f>SUM(January:December!Q8)</f>
        <v>0</v>
      </c>
      <c r="T8" t="e">
        <f t="shared" si="2"/>
        <v>#DIV/0!</v>
      </c>
      <c r="U8" t="e">
        <f t="shared" si="3"/>
        <v>#DIV/0!</v>
      </c>
      <c r="V8" t="e">
        <f t="shared" si="4"/>
        <v>#DIV/0!</v>
      </c>
    </row>
    <row r="9" spans="1:43" x14ac:dyDescent="0.3">
      <c r="A9" s="128"/>
      <c r="B9" s="54" t="s">
        <v>87</v>
      </c>
      <c r="C9" s="49">
        <f>SUM(January:December!C9)</f>
        <v>0</v>
      </c>
      <c r="D9" s="49">
        <f>SUM(January:December!D9)</f>
        <v>0</v>
      </c>
      <c r="E9" s="50" t="e">
        <f>D9/C9</f>
        <v>#DIV/0!</v>
      </c>
      <c r="F9" s="49">
        <f>SUM(January:December!F9)</f>
        <v>0</v>
      </c>
      <c r="G9" s="51">
        <f>SUM(January:December!G9)</f>
        <v>0</v>
      </c>
      <c r="H9" s="51">
        <f>SUM(January:December!H9)</f>
        <v>0</v>
      </c>
      <c r="I9" s="52" t="e">
        <f t="shared" si="1"/>
        <v>#DIV/0!</v>
      </c>
      <c r="J9" s="51">
        <f>SUM(January:December!J9)</f>
        <v>0</v>
      </c>
      <c r="K9" s="51">
        <f>SUM(January:December!K9)</f>
        <v>0</v>
      </c>
      <c r="L9" s="53"/>
      <c r="M9" s="51">
        <f>SUM(January:December!M9)</f>
        <v>0</v>
      </c>
      <c r="N9" s="51">
        <f>SUM(January:December!N9)</f>
        <v>0</v>
      </c>
      <c r="O9" s="50" t="e">
        <f t="shared" si="0"/>
        <v>#DIV/0!</v>
      </c>
      <c r="P9" s="51">
        <f>SUM(January:December!P9)</f>
        <v>0</v>
      </c>
      <c r="Q9" s="51">
        <f>SUM(January:December!Q9)</f>
        <v>0</v>
      </c>
      <c r="T9" t="e">
        <f t="shared" si="2"/>
        <v>#DIV/0!</v>
      </c>
      <c r="U9" t="e">
        <f t="shared" si="3"/>
        <v>#DIV/0!</v>
      </c>
      <c r="V9" t="e">
        <f t="shared" si="4"/>
        <v>#DIV/0!</v>
      </c>
    </row>
    <row r="10" spans="1:43" x14ac:dyDescent="0.3">
      <c r="B10" s="55" t="s">
        <v>6</v>
      </c>
      <c r="C10" s="55">
        <f>SUM(C3:C9)</f>
        <v>84</v>
      </c>
      <c r="D10" s="55">
        <f>SUM(D3:D9)</f>
        <v>60</v>
      </c>
      <c r="E10" s="56">
        <f>D10/C10</f>
        <v>0.7142857142857143</v>
      </c>
      <c r="F10" s="55">
        <f>SUM(F4:F9)</f>
        <v>36</v>
      </c>
      <c r="G10" s="55">
        <f>SUM(G4:G9)</f>
        <v>144</v>
      </c>
      <c r="H10" s="55">
        <f>SUM(H3:H9)</f>
        <v>336</v>
      </c>
      <c r="I10" s="56">
        <f>G10/F10</f>
        <v>4</v>
      </c>
      <c r="J10" s="55">
        <f>SUM(J3:J9)</f>
        <v>48</v>
      </c>
      <c r="K10" s="55">
        <f>SUM(K3:K9)</f>
        <v>12</v>
      </c>
      <c r="L10" s="53"/>
      <c r="M10" s="55">
        <f>SUM(M3:M9)</f>
        <v>72</v>
      </c>
      <c r="N10" s="55">
        <f>SUM(N3:N9)</f>
        <v>60</v>
      </c>
      <c r="O10" s="55">
        <f t="shared" si="0"/>
        <v>0.83333333333333337</v>
      </c>
      <c r="P10" s="55">
        <f>SUM(P3:P9)</f>
        <v>276</v>
      </c>
      <c r="Q10" s="55">
        <f>SUM(Q3:Q9)</f>
        <v>36</v>
      </c>
    </row>
    <row r="12" spans="1:43" ht="41.4" x14ac:dyDescent="0.3">
      <c r="A12" s="22" t="s">
        <v>23</v>
      </c>
      <c r="B12" s="20" t="s">
        <v>55</v>
      </c>
      <c r="C12" s="9" t="s">
        <v>56</v>
      </c>
      <c r="D12" s="9" t="s">
        <v>57</v>
      </c>
      <c r="E12" s="23" t="s">
        <v>15</v>
      </c>
      <c r="F12" s="18" t="s">
        <v>16</v>
      </c>
      <c r="G12" s="18" t="s">
        <v>17</v>
      </c>
      <c r="H12" s="5" t="s">
        <v>43</v>
      </c>
      <c r="I12" s="19" t="s">
        <v>58</v>
      </c>
      <c r="J12" s="6"/>
      <c r="K12" s="6"/>
    </row>
    <row r="13" spans="1:43" x14ac:dyDescent="0.3">
      <c r="B13" s="51">
        <f>SUM(January:December!B13)</f>
        <v>1380</v>
      </c>
      <c r="C13" s="51">
        <f>SUM(January:December!C13)</f>
        <v>36</v>
      </c>
      <c r="D13" s="51">
        <f>SUM(January:December!D13)</f>
        <v>60</v>
      </c>
      <c r="E13" s="11">
        <f>(D14/B13)</f>
        <v>1.017391304347826</v>
      </c>
      <c r="F13" s="10">
        <f>SUM(D3:D9)</f>
        <v>60</v>
      </c>
      <c r="G13" s="1">
        <f>SUM(J3:J9)</f>
        <v>48</v>
      </c>
      <c r="H13" s="2">
        <f>G13/F13</f>
        <v>0.8</v>
      </c>
      <c r="I13" s="10">
        <f>G13+(B13-F13)</f>
        <v>1368</v>
      </c>
    </row>
    <row r="14" spans="1:43" x14ac:dyDescent="0.3">
      <c r="C14" s="21" t="s">
        <v>19</v>
      </c>
      <c r="D14" s="10">
        <f>D13+(B13-C13)</f>
        <v>1404</v>
      </c>
    </row>
    <row r="16" spans="1:43" x14ac:dyDescent="0.3">
      <c r="A16" s="121" t="s">
        <v>60</v>
      </c>
      <c r="B16" s="129"/>
      <c r="C16" s="119" t="s">
        <v>89</v>
      </c>
      <c r="D16" s="119"/>
      <c r="E16" s="119"/>
      <c r="F16" s="119"/>
      <c r="G16" s="119"/>
      <c r="H16" s="119"/>
      <c r="I16" s="119"/>
      <c r="J16" s="119"/>
    </row>
    <row r="17" spans="1:10" x14ac:dyDescent="0.3">
      <c r="A17" s="123"/>
      <c r="B17" s="130"/>
      <c r="C17" s="119"/>
      <c r="D17" s="119"/>
      <c r="E17" s="119"/>
      <c r="F17" s="119"/>
      <c r="G17" s="119"/>
      <c r="H17" s="119"/>
      <c r="I17" s="119"/>
      <c r="J17" s="119"/>
    </row>
    <row r="18" spans="1:10" ht="43.2" x14ac:dyDescent="0.3">
      <c r="A18" s="123"/>
      <c r="B18" s="130"/>
      <c r="C18" s="25" t="s">
        <v>26</v>
      </c>
      <c r="D18" s="26" t="s">
        <v>26</v>
      </c>
      <c r="E18" s="27" t="s">
        <v>27</v>
      </c>
      <c r="F18" s="27" t="s">
        <v>27</v>
      </c>
      <c r="G18" s="27" t="s">
        <v>27</v>
      </c>
      <c r="H18" s="27" t="s">
        <v>27</v>
      </c>
      <c r="I18" s="27" t="s">
        <v>27</v>
      </c>
      <c r="J18" s="36" t="s">
        <v>28</v>
      </c>
    </row>
    <row r="19" spans="1:10" x14ac:dyDescent="0.3">
      <c r="A19" s="125"/>
      <c r="B19" s="126"/>
      <c r="C19" s="15">
        <f>SUM(D3,G3:H3,N3)</f>
        <v>228</v>
      </c>
      <c r="D19" s="15">
        <f t="shared" ref="D19:J19" si="5">SUM(E3,H3:I3,O3)</f>
        <v>124</v>
      </c>
      <c r="E19" s="15">
        <f t="shared" si="5"/>
        <v>110</v>
      </c>
      <c r="F19" s="15">
        <f t="shared" si="5"/>
        <v>108</v>
      </c>
      <c r="G19" s="15">
        <f t="shared" si="5"/>
        <v>120</v>
      </c>
      <c r="H19" s="15">
        <f t="shared" si="5"/>
        <v>26</v>
      </c>
      <c r="I19" s="15" t="e">
        <f t="shared" si="5"/>
        <v>#N/A</v>
      </c>
      <c r="J19" s="15">
        <f t="shared" si="5"/>
        <v>27</v>
      </c>
    </row>
  </sheetData>
  <mergeCells count="4">
    <mergeCell ref="A16:B19"/>
    <mergeCell ref="C16:J17"/>
    <mergeCell ref="A3:A4"/>
    <mergeCell ref="A5:A9"/>
  </mergeCells>
  <conditionalFormatting sqref="I3:I9">
    <cfRule type="cellIs" dxfId="2" priority="2" operator="greaterThanOrEqual">
      <formula>4</formula>
    </cfRule>
    <cfRule type="cellIs" dxfId="1" priority="3" operator="between">
      <formula>2</formula>
      <formula>3.99</formula>
    </cfRule>
    <cfRule type="cellIs" dxfId="0"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22"/>
  <sheetViews>
    <sheetView zoomScale="115" zoomScaleNormal="115" workbookViewId="0">
      <selection activeCell="I12" sqref="I12"/>
    </sheetView>
  </sheetViews>
  <sheetFormatPr defaultRowHeight="12" x14ac:dyDescent="0.25"/>
  <cols>
    <col min="1" max="1" width="15.109375" style="68" bestFit="1" customWidth="1"/>
    <col min="2" max="2" width="1.21875" style="112" customWidth="1"/>
    <col min="3" max="3" width="15.6640625" style="29" bestFit="1" customWidth="1"/>
    <col min="5" max="5" width="12.88671875" customWidth="1"/>
    <col min="6" max="6" width="13.21875" customWidth="1"/>
    <col min="7" max="7" width="14.5546875" customWidth="1"/>
    <col min="8" max="8" width="11.77734375" customWidth="1"/>
    <col min="9" max="10" width="9.5546875" customWidth="1"/>
    <col min="11" max="11" width="10.77734375" customWidth="1"/>
    <col min="12" max="12" width="10" bestFit="1" customWidth="1"/>
    <col min="13" max="13" width="7.6640625" bestFit="1" customWidth="1"/>
    <col min="14" max="14" width="9.6640625" bestFit="1" customWidth="1"/>
    <col min="15" max="15" width="9.44140625" bestFit="1" customWidth="1"/>
  </cols>
  <sheetData>
    <row r="1" spans="1:15" ht="24" x14ac:dyDescent="0.3">
      <c r="A1" s="49" t="s">
        <v>30</v>
      </c>
      <c r="C1" s="59" t="s">
        <v>82</v>
      </c>
      <c r="E1" s="62" t="s">
        <v>49</v>
      </c>
    </row>
    <row r="2" spans="1:15" ht="14.4" x14ac:dyDescent="0.3">
      <c r="A2" s="66" t="s">
        <v>61</v>
      </c>
      <c r="C2" s="60" t="s">
        <v>81</v>
      </c>
      <c r="E2" s="28" t="s">
        <v>31</v>
      </c>
      <c r="F2" s="28" t="s">
        <v>32</v>
      </c>
      <c r="G2" s="28" t="s">
        <v>33</v>
      </c>
      <c r="H2" s="28" t="s">
        <v>34</v>
      </c>
      <c r="I2" s="28" t="s">
        <v>35</v>
      </c>
      <c r="J2" s="28" t="s">
        <v>36</v>
      </c>
      <c r="K2" s="28" t="s">
        <v>37</v>
      </c>
      <c r="L2" s="28" t="s">
        <v>38</v>
      </c>
      <c r="M2" s="28" t="s">
        <v>39</v>
      </c>
      <c r="N2" s="28" t="s">
        <v>40</v>
      </c>
      <c r="O2" s="28" t="s">
        <v>41</v>
      </c>
    </row>
    <row r="3" spans="1:15" ht="15" customHeight="1" x14ac:dyDescent="0.3">
      <c r="A3" s="67" t="s">
        <v>62</v>
      </c>
      <c r="C3" s="71" t="str">
        <f ca="1">INDEX($A$2:$A$251,RANDBETWEEN(1,COUNTA($A$2:$A$247)))</f>
        <v>Guy Nunez</v>
      </c>
      <c r="E3" s="30" t="s">
        <v>69</v>
      </c>
      <c r="F3" s="69" t="s">
        <v>76</v>
      </c>
      <c r="G3" s="71" t="s">
        <v>64</v>
      </c>
      <c r="H3" s="30"/>
      <c r="I3" s="30"/>
      <c r="J3" s="30"/>
      <c r="K3" s="30"/>
      <c r="L3" s="30"/>
      <c r="M3" s="30"/>
      <c r="N3" s="30"/>
      <c r="O3" s="30"/>
    </row>
    <row r="4" spans="1:15" ht="14.4" x14ac:dyDescent="0.3">
      <c r="A4" s="67" t="s">
        <v>63</v>
      </c>
      <c r="C4" s="71" t="str">
        <f ca="1">INDEX($A$2:$A$251,RANDBETWEEN(1,COUNTA($A$2:$A$247)))</f>
        <v>Daisy Taylor</v>
      </c>
      <c r="E4" s="30" t="s">
        <v>78</v>
      </c>
      <c r="F4" s="69" t="s">
        <v>63</v>
      </c>
      <c r="G4" s="71" t="s">
        <v>77</v>
      </c>
      <c r="H4" s="30"/>
      <c r="I4" s="30"/>
      <c r="J4" s="30"/>
      <c r="K4" s="30"/>
      <c r="L4" s="30"/>
      <c r="M4" s="30"/>
      <c r="N4" s="30"/>
      <c r="O4" s="30"/>
    </row>
    <row r="5" spans="1:15" ht="14.4" x14ac:dyDescent="0.3">
      <c r="A5" s="67" t="s">
        <v>64</v>
      </c>
      <c r="C5" s="71" t="str">
        <f t="shared" ref="C5:C12" ca="1" si="0">INDEX($A$2:$A$251,RANDBETWEEN(1,COUNTA($A$2:$A$247)))</f>
        <v>Lauren Powers</v>
      </c>
      <c r="E5" s="30" t="s">
        <v>70</v>
      </c>
      <c r="F5" s="69" t="s">
        <v>65</v>
      </c>
      <c r="G5" s="71" t="s">
        <v>74</v>
      </c>
      <c r="H5" s="30"/>
      <c r="I5" s="30"/>
      <c r="J5" s="30"/>
      <c r="K5" s="30"/>
      <c r="L5" s="30"/>
      <c r="M5" s="30"/>
      <c r="N5" s="30"/>
      <c r="O5" s="30"/>
    </row>
    <row r="6" spans="1:15" ht="14.4" x14ac:dyDescent="0.3">
      <c r="A6" s="67" t="s">
        <v>65</v>
      </c>
      <c r="C6" s="71" t="str">
        <f t="shared" ca="1" si="0"/>
        <v>Mabel Bradley</v>
      </c>
      <c r="E6" s="30" t="s">
        <v>69</v>
      </c>
      <c r="F6" s="70" t="s">
        <v>77</v>
      </c>
      <c r="G6" s="71" t="s">
        <v>75</v>
      </c>
      <c r="H6" s="30"/>
      <c r="I6" s="30"/>
      <c r="J6" s="30"/>
      <c r="K6" s="30"/>
      <c r="L6" s="30"/>
      <c r="M6" s="30"/>
      <c r="N6" s="30"/>
      <c r="O6" s="30"/>
    </row>
    <row r="7" spans="1:15" ht="14.4" x14ac:dyDescent="0.3">
      <c r="A7" s="67" t="s">
        <v>66</v>
      </c>
      <c r="C7" s="71" t="str">
        <f t="shared" ca="1" si="0"/>
        <v>Antonia Peterson</v>
      </c>
      <c r="E7" s="30" t="s">
        <v>69</v>
      </c>
      <c r="F7" s="69" t="s">
        <v>61</v>
      </c>
      <c r="G7" s="71" t="s">
        <v>66</v>
      </c>
      <c r="H7" s="30"/>
      <c r="I7" s="30"/>
      <c r="J7" s="30"/>
      <c r="K7" s="30"/>
      <c r="L7" s="30"/>
      <c r="M7" s="30"/>
      <c r="N7" s="30"/>
      <c r="O7" s="30"/>
    </row>
    <row r="8" spans="1:15" ht="14.4" x14ac:dyDescent="0.3">
      <c r="A8" s="67" t="s">
        <v>67</v>
      </c>
      <c r="C8" s="71" t="str">
        <f t="shared" ca="1" si="0"/>
        <v>Irving Matthews</v>
      </c>
      <c r="E8" s="30" t="s">
        <v>66</v>
      </c>
      <c r="F8" s="69" t="s">
        <v>84</v>
      </c>
      <c r="G8" s="71" t="s">
        <v>62</v>
      </c>
      <c r="H8" s="30"/>
      <c r="I8" s="30"/>
      <c r="J8" s="30"/>
      <c r="K8" s="30"/>
      <c r="L8" s="30"/>
      <c r="M8" s="30"/>
      <c r="N8" s="30"/>
      <c r="O8" s="30"/>
    </row>
    <row r="9" spans="1:15" ht="14.4" x14ac:dyDescent="0.3">
      <c r="A9" s="67" t="s">
        <v>68</v>
      </c>
      <c r="C9" s="71" t="str">
        <f t="shared" ca="1" si="0"/>
        <v>Lamar Mccarthy</v>
      </c>
      <c r="E9" s="30" t="s">
        <v>72</v>
      </c>
      <c r="F9" s="69" t="s">
        <v>62</v>
      </c>
      <c r="G9" s="30" t="s">
        <v>67</v>
      </c>
      <c r="H9" s="30"/>
      <c r="I9" s="30"/>
      <c r="J9" s="30"/>
      <c r="K9" s="30"/>
      <c r="L9" s="30"/>
      <c r="M9" s="30"/>
      <c r="N9" s="30"/>
      <c r="O9" s="30"/>
    </row>
    <row r="10" spans="1:15" ht="14.4" x14ac:dyDescent="0.3">
      <c r="A10" s="67" t="s">
        <v>69</v>
      </c>
      <c r="C10" s="71" t="str">
        <f t="shared" ca="1" si="0"/>
        <v>Wilfred Higgins</v>
      </c>
      <c r="E10" s="30" t="s">
        <v>68</v>
      </c>
      <c r="F10" s="70" t="s">
        <v>78</v>
      </c>
      <c r="G10" s="30" t="s">
        <v>67</v>
      </c>
      <c r="H10" s="30"/>
      <c r="I10" s="30"/>
      <c r="J10" s="30"/>
      <c r="K10" s="30"/>
      <c r="L10" s="30"/>
      <c r="M10" s="30"/>
      <c r="N10" s="30"/>
      <c r="O10" s="30"/>
    </row>
    <row r="11" spans="1:15" ht="14.4" x14ac:dyDescent="0.3">
      <c r="A11" s="67" t="s">
        <v>70</v>
      </c>
      <c r="C11" s="71" t="str">
        <f t="shared" ca="1" si="0"/>
        <v>Irving Matthews</v>
      </c>
      <c r="E11" s="30" t="s">
        <v>83</v>
      </c>
      <c r="F11" s="69" t="s">
        <v>67</v>
      </c>
      <c r="G11" s="98" t="s">
        <v>75</v>
      </c>
      <c r="H11" s="30"/>
      <c r="I11" s="30"/>
      <c r="J11" s="30"/>
      <c r="K11" s="30"/>
      <c r="L11" s="30"/>
      <c r="M11" s="30"/>
      <c r="N11" s="30"/>
      <c r="O11" s="30"/>
    </row>
    <row r="12" spans="1:15" ht="14.4" x14ac:dyDescent="0.3">
      <c r="A12" s="67" t="s">
        <v>71</v>
      </c>
      <c r="C12" s="71" t="str">
        <f t="shared" ca="1" si="0"/>
        <v>Cora Bailey</v>
      </c>
      <c r="E12" s="61" t="s">
        <v>73</v>
      </c>
      <c r="F12" s="69" t="s">
        <v>71</v>
      </c>
      <c r="G12" s="30" t="s">
        <v>65</v>
      </c>
      <c r="H12" s="30"/>
      <c r="I12" s="30"/>
      <c r="J12" s="30"/>
      <c r="K12" s="30"/>
      <c r="L12" s="30"/>
      <c r="M12" s="30"/>
      <c r="N12" s="30"/>
      <c r="O12" s="30"/>
    </row>
    <row r="13" spans="1:15" ht="14.4" x14ac:dyDescent="0.3">
      <c r="A13" s="66" t="s">
        <v>72</v>
      </c>
      <c r="C13" s="58"/>
      <c r="E13" s="29"/>
      <c r="F13" s="29"/>
      <c r="G13" s="29"/>
      <c r="H13" s="29"/>
      <c r="I13" s="29"/>
      <c r="J13" s="29"/>
      <c r="K13" s="29"/>
      <c r="L13" s="29"/>
      <c r="M13" s="29"/>
      <c r="N13" s="29"/>
      <c r="O13" s="29"/>
    </row>
    <row r="14" spans="1:15" ht="14.4" x14ac:dyDescent="0.3">
      <c r="A14" s="66" t="s">
        <v>73</v>
      </c>
      <c r="C14" s="58"/>
      <c r="E14" s="29"/>
      <c r="F14" s="29"/>
      <c r="G14" s="29"/>
      <c r="H14" s="29"/>
      <c r="I14" s="29"/>
      <c r="J14" s="29"/>
      <c r="K14" s="29"/>
      <c r="L14" s="29"/>
      <c r="M14" s="29"/>
      <c r="N14" s="29"/>
      <c r="O14" s="29"/>
    </row>
    <row r="15" spans="1:15" ht="14.4" x14ac:dyDescent="0.3">
      <c r="A15" s="66" t="s">
        <v>74</v>
      </c>
      <c r="C15" s="57"/>
      <c r="E15" s="111" t="s">
        <v>90</v>
      </c>
      <c r="F15" s="111"/>
      <c r="G15" s="111"/>
      <c r="H15" s="111"/>
      <c r="I15" s="111"/>
      <c r="J15" s="111"/>
      <c r="K15" s="29"/>
      <c r="L15" s="29"/>
      <c r="M15" s="29"/>
      <c r="N15" s="29"/>
      <c r="O15" s="29"/>
    </row>
    <row r="16" spans="1:15" ht="14.4" x14ac:dyDescent="0.3">
      <c r="A16" s="66" t="s">
        <v>75</v>
      </c>
      <c r="C16" s="57"/>
      <c r="E16" s="28" t="s">
        <v>31</v>
      </c>
      <c r="F16" s="28" t="s">
        <v>32</v>
      </c>
      <c r="G16" s="28" t="s">
        <v>33</v>
      </c>
      <c r="H16" s="28" t="s">
        <v>34</v>
      </c>
      <c r="I16" s="28" t="s">
        <v>35</v>
      </c>
      <c r="J16" s="28" t="s">
        <v>36</v>
      </c>
      <c r="K16" s="28" t="s">
        <v>37</v>
      </c>
      <c r="L16" s="28" t="s">
        <v>38</v>
      </c>
      <c r="M16" s="28" t="s">
        <v>39</v>
      </c>
      <c r="N16" s="28" t="s">
        <v>40</v>
      </c>
      <c r="O16" s="28" t="s">
        <v>41</v>
      </c>
    </row>
    <row r="17" spans="1:15" ht="14.4" x14ac:dyDescent="0.3">
      <c r="A17" s="66" t="s">
        <v>76</v>
      </c>
      <c r="C17" s="57"/>
      <c r="E17" s="30" t="s">
        <v>44</v>
      </c>
      <c r="F17" s="30" t="s">
        <v>46</v>
      </c>
      <c r="G17" s="30" t="s">
        <v>48</v>
      </c>
      <c r="H17" s="30" t="s">
        <v>44</v>
      </c>
      <c r="I17" s="30" t="s">
        <v>46</v>
      </c>
      <c r="J17" s="30" t="s">
        <v>48</v>
      </c>
      <c r="K17" s="30"/>
      <c r="L17" s="30"/>
      <c r="M17" s="30"/>
      <c r="N17" s="30"/>
      <c r="O17" s="30"/>
    </row>
    <row r="18" spans="1:15" ht="14.4" x14ac:dyDescent="0.3">
      <c r="A18" s="66" t="s">
        <v>77</v>
      </c>
      <c r="C18" s="57"/>
      <c r="E18" s="30" t="s">
        <v>45</v>
      </c>
      <c r="F18" s="30" t="s">
        <v>47</v>
      </c>
      <c r="G18" s="30"/>
      <c r="H18" s="30" t="s">
        <v>45</v>
      </c>
      <c r="I18" s="30" t="s">
        <v>47</v>
      </c>
      <c r="J18" s="30"/>
      <c r="K18" s="30"/>
      <c r="L18" s="30"/>
      <c r="M18" s="30"/>
      <c r="N18" s="30"/>
      <c r="O18" s="30"/>
    </row>
    <row r="19" spans="1:15" ht="14.4" x14ac:dyDescent="0.3">
      <c r="A19" s="66" t="s">
        <v>78</v>
      </c>
      <c r="C19" s="57"/>
      <c r="E19" s="1"/>
      <c r="F19" s="1"/>
      <c r="G19" s="1"/>
      <c r="H19" s="1"/>
      <c r="I19" s="1"/>
      <c r="J19" s="1"/>
      <c r="K19" s="1"/>
      <c r="L19" s="1"/>
      <c r="M19" s="1"/>
      <c r="N19" s="1"/>
      <c r="O19" s="1"/>
    </row>
    <row r="20" spans="1:15" ht="14.4" x14ac:dyDescent="0.3">
      <c r="A20" s="66" t="s">
        <v>79</v>
      </c>
      <c r="C20" s="57"/>
      <c r="E20" s="29"/>
      <c r="F20" s="29"/>
      <c r="G20" s="29"/>
      <c r="H20" s="29"/>
      <c r="I20" s="29"/>
      <c r="J20" s="29"/>
      <c r="K20" s="29"/>
      <c r="L20" s="29"/>
      <c r="M20" s="29"/>
      <c r="N20" s="29"/>
      <c r="O20" s="29"/>
    </row>
    <row r="21" spans="1:15" ht="14.4" x14ac:dyDescent="0.3">
      <c r="A21" s="66" t="s">
        <v>80</v>
      </c>
      <c r="C21" s="57"/>
      <c r="E21" s="29"/>
      <c r="F21" s="29"/>
      <c r="G21" s="29"/>
      <c r="H21" s="29"/>
      <c r="I21" s="29"/>
      <c r="J21" s="29"/>
      <c r="K21" s="29"/>
      <c r="L21" s="29"/>
      <c r="M21" s="29"/>
      <c r="N21" s="29"/>
      <c r="O21" s="29"/>
    </row>
    <row r="22" spans="1:15" ht="14.4" x14ac:dyDescent="0.3">
      <c r="E22" s="29"/>
      <c r="F22" s="29"/>
      <c r="G22" s="29"/>
      <c r="H22" s="29"/>
      <c r="I22" s="29"/>
      <c r="J22" s="29"/>
      <c r="K22" s="29"/>
      <c r="L22" s="29"/>
      <c r="M22" s="29"/>
      <c r="N22" s="29"/>
      <c r="O22" s="29"/>
    </row>
  </sheetData>
  <mergeCells count="2">
    <mergeCell ref="E15:J15"/>
    <mergeCell ref="B1:B1048576"/>
  </mergeCells>
  <conditionalFormatting sqref="E9:O12 E3:F8 H3:O8">
    <cfRule type="duplicateValues" dxfId="40" priority="2"/>
  </conditionalFormatting>
  <pageMargins left="0.7" right="0.7" top="0.75" bottom="0.75" header="0.3" footer="0.3"/>
  <pageSetup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0"/>
  <sheetViews>
    <sheetView zoomScale="85" zoomScaleNormal="85" workbookViewId="0">
      <selection activeCell="J10" sqref="J10"/>
    </sheetView>
  </sheetViews>
  <sheetFormatPr defaultRowHeight="15.6" x14ac:dyDescent="0.3"/>
  <cols>
    <col min="1" max="1" width="23.5546875" style="80" customWidth="1"/>
    <col min="2" max="2" width="25.77734375" style="80" customWidth="1"/>
    <col min="3" max="3" width="31.6640625" style="80" customWidth="1"/>
    <col min="4" max="4" width="16.5546875" style="89" customWidth="1"/>
    <col min="5" max="5" width="21.33203125" style="89" bestFit="1" customWidth="1"/>
    <col min="6" max="6" width="18.21875" style="80" customWidth="1"/>
    <col min="7" max="16384" width="8.88671875" style="79"/>
  </cols>
  <sheetData>
    <row r="1" spans="1:6" x14ac:dyDescent="0.3">
      <c r="A1" s="113" t="s">
        <v>96</v>
      </c>
      <c r="B1" s="114"/>
      <c r="C1" s="114"/>
      <c r="D1" s="114"/>
      <c r="E1" s="114"/>
      <c r="F1" s="114"/>
    </row>
    <row r="2" spans="1:6" ht="28.8" x14ac:dyDescent="0.3">
      <c r="A2" s="83" t="s">
        <v>93</v>
      </c>
      <c r="B2" s="94" t="s">
        <v>102</v>
      </c>
      <c r="C2" s="84" t="s">
        <v>98</v>
      </c>
      <c r="D2" s="93" t="s">
        <v>103</v>
      </c>
      <c r="E2" s="93" t="s">
        <v>99</v>
      </c>
      <c r="F2" s="95" t="s">
        <v>101</v>
      </c>
    </row>
    <row r="3" spans="1:6" x14ac:dyDescent="0.3">
      <c r="A3" s="97" t="s">
        <v>94</v>
      </c>
      <c r="B3" s="92">
        <v>44249</v>
      </c>
      <c r="C3" s="86">
        <f>WORKDAY(B3, 182)</f>
        <v>44503</v>
      </c>
      <c r="D3" s="88"/>
      <c r="E3" s="90">
        <f>WORKDAY(B3, 360)</f>
        <v>44753</v>
      </c>
      <c r="F3" s="88"/>
    </row>
    <row r="4" spans="1:6" x14ac:dyDescent="0.3">
      <c r="A4" s="97" t="s">
        <v>95</v>
      </c>
      <c r="B4" s="92">
        <v>43905</v>
      </c>
      <c r="C4" s="86">
        <f>WORKDAY(B4, 182)</f>
        <v>44159</v>
      </c>
      <c r="D4" s="88"/>
      <c r="E4" s="90">
        <f>WORKDAY(B4, 360)</f>
        <v>44407</v>
      </c>
    </row>
    <row r="5" spans="1:6" x14ac:dyDescent="0.3">
      <c r="A5" s="97"/>
      <c r="B5" s="92"/>
      <c r="C5" s="86"/>
      <c r="D5" s="86"/>
      <c r="E5" s="92"/>
    </row>
    <row r="6" spans="1:6" x14ac:dyDescent="0.3">
      <c r="A6" s="97"/>
      <c r="B6" s="92"/>
      <c r="C6" s="86"/>
      <c r="D6" s="86"/>
      <c r="E6" s="92"/>
    </row>
    <row r="7" spans="1:6" x14ac:dyDescent="0.3">
      <c r="A7" s="115"/>
      <c r="B7" s="116"/>
      <c r="C7" s="116"/>
      <c r="D7" s="116"/>
      <c r="E7" s="116"/>
      <c r="F7" s="117"/>
    </row>
    <row r="8" spans="1:6" ht="28.8" x14ac:dyDescent="0.3">
      <c r="A8" s="96" t="s">
        <v>100</v>
      </c>
      <c r="B8" s="94" t="s">
        <v>102</v>
      </c>
      <c r="C8" s="84" t="s">
        <v>98</v>
      </c>
      <c r="D8" s="93" t="s">
        <v>103</v>
      </c>
      <c r="E8" s="93" t="s">
        <v>97</v>
      </c>
      <c r="F8" s="91" t="s">
        <v>103</v>
      </c>
    </row>
    <row r="9" spans="1:6" x14ac:dyDescent="0.3">
      <c r="A9" s="81" t="s">
        <v>61</v>
      </c>
      <c r="B9" s="85">
        <v>44371</v>
      </c>
      <c r="C9" s="82">
        <f>WORKDAY(B9,182)</f>
        <v>44627</v>
      </c>
      <c r="D9" s="88"/>
      <c r="E9" s="90">
        <f>WORKDAY(B9, 360)</f>
        <v>44875</v>
      </c>
      <c r="F9" s="88"/>
    </row>
    <row r="10" spans="1:6" x14ac:dyDescent="0.3">
      <c r="A10" s="81" t="s">
        <v>62</v>
      </c>
      <c r="B10" s="85">
        <v>44379</v>
      </c>
      <c r="C10" s="82">
        <f t="shared" ref="C10:C60" si="0">WORKDAY(B10,182)</f>
        <v>44635</v>
      </c>
      <c r="D10" s="87"/>
      <c r="E10" s="90">
        <f t="shared" ref="E10:E60" si="1">WORKDAY(B10, 360)</f>
        <v>44883</v>
      </c>
    </row>
    <row r="11" spans="1:6" x14ac:dyDescent="0.3">
      <c r="A11" s="81" t="s">
        <v>63</v>
      </c>
      <c r="B11" s="85">
        <v>44405</v>
      </c>
      <c r="C11" s="82">
        <f t="shared" si="0"/>
        <v>44659</v>
      </c>
      <c r="D11" s="87"/>
      <c r="E11" s="90">
        <f t="shared" si="1"/>
        <v>44909</v>
      </c>
    </row>
    <row r="12" spans="1:6" x14ac:dyDescent="0.3">
      <c r="A12" s="81" t="s">
        <v>64</v>
      </c>
      <c r="B12" s="85">
        <v>44404</v>
      </c>
      <c r="C12" s="82">
        <f t="shared" si="0"/>
        <v>44658</v>
      </c>
      <c r="D12" s="87"/>
      <c r="E12" s="90">
        <f t="shared" si="1"/>
        <v>44908</v>
      </c>
    </row>
    <row r="13" spans="1:6" x14ac:dyDescent="0.3">
      <c r="A13" s="81" t="s">
        <v>65</v>
      </c>
      <c r="B13" s="85">
        <v>44405</v>
      </c>
      <c r="C13" s="82">
        <f t="shared" si="0"/>
        <v>44659</v>
      </c>
      <c r="D13" s="87"/>
      <c r="E13" s="90">
        <f t="shared" si="1"/>
        <v>44909</v>
      </c>
    </row>
    <row r="14" spans="1:6" x14ac:dyDescent="0.3">
      <c r="A14" s="81" t="s">
        <v>66</v>
      </c>
      <c r="B14" s="85">
        <v>44406</v>
      </c>
      <c r="C14" s="82">
        <f t="shared" si="0"/>
        <v>44662</v>
      </c>
      <c r="D14" s="87"/>
      <c r="E14" s="90">
        <f t="shared" si="1"/>
        <v>44910</v>
      </c>
    </row>
    <row r="15" spans="1:6" x14ac:dyDescent="0.3">
      <c r="A15" s="81" t="s">
        <v>67</v>
      </c>
      <c r="B15" s="82">
        <v>44404</v>
      </c>
      <c r="C15" s="82">
        <f t="shared" si="0"/>
        <v>44658</v>
      </c>
      <c r="D15" s="87"/>
      <c r="E15" s="90">
        <f t="shared" si="1"/>
        <v>44908</v>
      </c>
    </row>
    <row r="16" spans="1:6" x14ac:dyDescent="0.3">
      <c r="A16" s="81" t="s">
        <v>68</v>
      </c>
      <c r="B16" s="82">
        <v>44406</v>
      </c>
      <c r="C16" s="82">
        <f t="shared" si="0"/>
        <v>44662</v>
      </c>
      <c r="D16" s="87"/>
      <c r="E16" s="90">
        <f t="shared" si="1"/>
        <v>44910</v>
      </c>
    </row>
    <row r="17" spans="1:5" x14ac:dyDescent="0.3">
      <c r="A17" s="81" t="s">
        <v>69</v>
      </c>
      <c r="B17" s="86">
        <v>44431</v>
      </c>
      <c r="C17" s="82">
        <f t="shared" si="0"/>
        <v>44685</v>
      </c>
      <c r="D17" s="87"/>
      <c r="E17" s="90">
        <f t="shared" si="1"/>
        <v>44935</v>
      </c>
    </row>
    <row r="18" spans="1:5" x14ac:dyDescent="0.3">
      <c r="A18" s="81" t="s">
        <v>70</v>
      </c>
      <c r="B18" s="82">
        <v>44705</v>
      </c>
      <c r="C18" s="82">
        <f t="shared" si="0"/>
        <v>44959</v>
      </c>
      <c r="D18" s="87"/>
      <c r="E18" s="90">
        <f t="shared" si="1"/>
        <v>45209</v>
      </c>
    </row>
    <row r="19" spans="1:5" x14ac:dyDescent="0.3">
      <c r="A19" s="81" t="s">
        <v>71</v>
      </c>
      <c r="C19" s="82">
        <f t="shared" si="0"/>
        <v>255</v>
      </c>
      <c r="D19" s="87"/>
      <c r="E19" s="90">
        <f t="shared" si="1"/>
        <v>503</v>
      </c>
    </row>
    <row r="20" spans="1:5" x14ac:dyDescent="0.3">
      <c r="A20" s="81" t="s">
        <v>72</v>
      </c>
      <c r="C20" s="82">
        <f t="shared" si="0"/>
        <v>255</v>
      </c>
      <c r="D20" s="87"/>
      <c r="E20" s="90">
        <f t="shared" si="1"/>
        <v>503</v>
      </c>
    </row>
    <row r="21" spans="1:5" x14ac:dyDescent="0.3">
      <c r="A21" s="81" t="s">
        <v>73</v>
      </c>
      <c r="C21" s="82">
        <f t="shared" si="0"/>
        <v>255</v>
      </c>
      <c r="D21" s="87"/>
      <c r="E21" s="90">
        <f t="shared" si="1"/>
        <v>503</v>
      </c>
    </row>
    <row r="22" spans="1:5" x14ac:dyDescent="0.3">
      <c r="A22" s="81" t="s">
        <v>74</v>
      </c>
      <c r="C22" s="82">
        <f t="shared" si="0"/>
        <v>255</v>
      </c>
      <c r="D22" s="87"/>
      <c r="E22" s="90">
        <f t="shared" si="1"/>
        <v>503</v>
      </c>
    </row>
    <row r="23" spans="1:5" x14ac:dyDescent="0.3">
      <c r="A23" s="81" t="s">
        <v>75</v>
      </c>
      <c r="C23" s="82">
        <f t="shared" si="0"/>
        <v>255</v>
      </c>
      <c r="D23" s="87"/>
      <c r="E23" s="90">
        <f t="shared" si="1"/>
        <v>503</v>
      </c>
    </row>
    <row r="24" spans="1:5" x14ac:dyDescent="0.3">
      <c r="A24" s="81" t="s">
        <v>76</v>
      </c>
      <c r="C24" s="82">
        <f t="shared" si="0"/>
        <v>255</v>
      </c>
      <c r="D24" s="87"/>
      <c r="E24" s="90">
        <f t="shared" si="1"/>
        <v>503</v>
      </c>
    </row>
    <row r="25" spans="1:5" x14ac:dyDescent="0.3">
      <c r="A25" s="81" t="s">
        <v>77</v>
      </c>
      <c r="C25" s="82">
        <f t="shared" si="0"/>
        <v>255</v>
      </c>
      <c r="D25" s="87"/>
      <c r="E25" s="90">
        <f t="shared" si="1"/>
        <v>503</v>
      </c>
    </row>
    <row r="26" spans="1:5" x14ac:dyDescent="0.3">
      <c r="A26" s="81" t="s">
        <v>78</v>
      </c>
      <c r="C26" s="82">
        <f t="shared" si="0"/>
        <v>255</v>
      </c>
      <c r="D26" s="87"/>
      <c r="E26" s="90">
        <f t="shared" si="1"/>
        <v>503</v>
      </c>
    </row>
    <row r="27" spans="1:5" x14ac:dyDescent="0.3">
      <c r="A27" s="81" t="s">
        <v>79</v>
      </c>
      <c r="C27" s="82">
        <f t="shared" si="0"/>
        <v>255</v>
      </c>
      <c r="D27" s="87"/>
      <c r="E27" s="90">
        <f t="shared" si="1"/>
        <v>503</v>
      </c>
    </row>
    <row r="28" spans="1:5" x14ac:dyDescent="0.3">
      <c r="A28" s="81" t="s">
        <v>80</v>
      </c>
      <c r="C28" s="82">
        <f t="shared" si="0"/>
        <v>255</v>
      </c>
      <c r="D28" s="87"/>
      <c r="E28" s="90">
        <f t="shared" si="1"/>
        <v>503</v>
      </c>
    </row>
    <row r="29" spans="1:5" x14ac:dyDescent="0.3">
      <c r="C29" s="82">
        <f t="shared" si="0"/>
        <v>255</v>
      </c>
      <c r="D29" s="87"/>
      <c r="E29" s="90">
        <f t="shared" si="1"/>
        <v>503</v>
      </c>
    </row>
    <row r="30" spans="1:5" x14ac:dyDescent="0.3">
      <c r="C30" s="82">
        <f t="shared" si="0"/>
        <v>255</v>
      </c>
      <c r="D30" s="87"/>
      <c r="E30" s="90">
        <f t="shared" si="1"/>
        <v>503</v>
      </c>
    </row>
    <row r="31" spans="1:5" x14ac:dyDescent="0.3">
      <c r="C31" s="82">
        <f t="shared" si="0"/>
        <v>255</v>
      </c>
      <c r="D31" s="87"/>
      <c r="E31" s="90">
        <f t="shared" si="1"/>
        <v>503</v>
      </c>
    </row>
    <row r="32" spans="1:5" x14ac:dyDescent="0.3">
      <c r="C32" s="82">
        <f t="shared" si="0"/>
        <v>255</v>
      </c>
      <c r="D32" s="87"/>
      <c r="E32" s="90">
        <f t="shared" si="1"/>
        <v>503</v>
      </c>
    </row>
    <row r="33" spans="3:5" x14ac:dyDescent="0.3">
      <c r="C33" s="82">
        <f t="shared" si="0"/>
        <v>255</v>
      </c>
      <c r="D33" s="87"/>
      <c r="E33" s="90">
        <f t="shared" si="1"/>
        <v>503</v>
      </c>
    </row>
    <row r="34" spans="3:5" x14ac:dyDescent="0.3">
      <c r="C34" s="82">
        <f t="shared" si="0"/>
        <v>255</v>
      </c>
      <c r="D34" s="87"/>
      <c r="E34" s="90">
        <f t="shared" si="1"/>
        <v>503</v>
      </c>
    </row>
    <row r="35" spans="3:5" x14ac:dyDescent="0.3">
      <c r="C35" s="82">
        <f t="shared" si="0"/>
        <v>255</v>
      </c>
      <c r="D35" s="87"/>
      <c r="E35" s="90">
        <f t="shared" si="1"/>
        <v>503</v>
      </c>
    </row>
    <row r="36" spans="3:5" x14ac:dyDescent="0.3">
      <c r="C36" s="82">
        <f t="shared" si="0"/>
        <v>255</v>
      </c>
      <c r="D36" s="87"/>
      <c r="E36" s="90">
        <f t="shared" si="1"/>
        <v>503</v>
      </c>
    </row>
    <row r="37" spans="3:5" x14ac:dyDescent="0.3">
      <c r="C37" s="82">
        <f t="shared" si="0"/>
        <v>255</v>
      </c>
      <c r="D37" s="87"/>
      <c r="E37" s="90">
        <f t="shared" si="1"/>
        <v>503</v>
      </c>
    </row>
    <row r="38" spans="3:5" x14ac:dyDescent="0.3">
      <c r="C38" s="82">
        <f t="shared" si="0"/>
        <v>255</v>
      </c>
      <c r="D38" s="87"/>
      <c r="E38" s="90">
        <f t="shared" si="1"/>
        <v>503</v>
      </c>
    </row>
    <row r="39" spans="3:5" x14ac:dyDescent="0.3">
      <c r="C39" s="82">
        <f t="shared" si="0"/>
        <v>255</v>
      </c>
      <c r="D39" s="87"/>
      <c r="E39" s="90">
        <f t="shared" si="1"/>
        <v>503</v>
      </c>
    </row>
    <row r="40" spans="3:5" x14ac:dyDescent="0.3">
      <c r="C40" s="82">
        <f t="shared" si="0"/>
        <v>255</v>
      </c>
      <c r="D40" s="87"/>
      <c r="E40" s="90">
        <f t="shared" si="1"/>
        <v>503</v>
      </c>
    </row>
    <row r="41" spans="3:5" x14ac:dyDescent="0.3">
      <c r="C41" s="82">
        <f t="shared" si="0"/>
        <v>255</v>
      </c>
      <c r="D41" s="87"/>
      <c r="E41" s="90">
        <f t="shared" si="1"/>
        <v>503</v>
      </c>
    </row>
    <row r="42" spans="3:5" x14ac:dyDescent="0.3">
      <c r="C42" s="82">
        <f t="shared" si="0"/>
        <v>255</v>
      </c>
      <c r="D42" s="87"/>
      <c r="E42" s="90">
        <f t="shared" si="1"/>
        <v>503</v>
      </c>
    </row>
    <row r="43" spans="3:5" x14ac:dyDescent="0.3">
      <c r="C43" s="82">
        <f t="shared" si="0"/>
        <v>255</v>
      </c>
      <c r="D43" s="87"/>
      <c r="E43" s="90">
        <f t="shared" si="1"/>
        <v>503</v>
      </c>
    </row>
    <row r="44" spans="3:5" x14ac:dyDescent="0.3">
      <c r="C44" s="82">
        <f t="shared" si="0"/>
        <v>255</v>
      </c>
      <c r="D44" s="87"/>
      <c r="E44" s="90">
        <f t="shared" si="1"/>
        <v>503</v>
      </c>
    </row>
    <row r="45" spans="3:5" x14ac:dyDescent="0.3">
      <c r="C45" s="82">
        <f t="shared" si="0"/>
        <v>255</v>
      </c>
      <c r="D45" s="87"/>
      <c r="E45" s="90">
        <f t="shared" si="1"/>
        <v>503</v>
      </c>
    </row>
    <row r="46" spans="3:5" x14ac:dyDescent="0.3">
      <c r="C46" s="82">
        <f t="shared" si="0"/>
        <v>255</v>
      </c>
      <c r="D46" s="87"/>
      <c r="E46" s="90">
        <f t="shared" si="1"/>
        <v>503</v>
      </c>
    </row>
    <row r="47" spans="3:5" x14ac:dyDescent="0.3">
      <c r="C47" s="82">
        <f t="shared" si="0"/>
        <v>255</v>
      </c>
      <c r="D47" s="87"/>
      <c r="E47" s="90">
        <f t="shared" si="1"/>
        <v>503</v>
      </c>
    </row>
    <row r="48" spans="3:5" x14ac:dyDescent="0.3">
      <c r="C48" s="82">
        <f t="shared" si="0"/>
        <v>255</v>
      </c>
      <c r="D48" s="87"/>
      <c r="E48" s="90">
        <f t="shared" si="1"/>
        <v>503</v>
      </c>
    </row>
    <row r="49" spans="3:5" x14ac:dyDescent="0.3">
      <c r="C49" s="82">
        <f t="shared" si="0"/>
        <v>255</v>
      </c>
      <c r="D49" s="87"/>
      <c r="E49" s="90">
        <f t="shared" si="1"/>
        <v>503</v>
      </c>
    </row>
    <row r="50" spans="3:5" x14ac:dyDescent="0.3">
      <c r="C50" s="82">
        <f t="shared" si="0"/>
        <v>255</v>
      </c>
      <c r="D50" s="87"/>
      <c r="E50" s="90">
        <f t="shared" si="1"/>
        <v>503</v>
      </c>
    </row>
    <row r="51" spans="3:5" x14ac:dyDescent="0.3">
      <c r="C51" s="82">
        <f t="shared" si="0"/>
        <v>255</v>
      </c>
      <c r="D51" s="87"/>
      <c r="E51" s="90">
        <f t="shared" si="1"/>
        <v>503</v>
      </c>
    </row>
    <row r="52" spans="3:5" x14ac:dyDescent="0.3">
      <c r="C52" s="82">
        <f t="shared" si="0"/>
        <v>255</v>
      </c>
      <c r="D52" s="87"/>
      <c r="E52" s="90">
        <f t="shared" si="1"/>
        <v>503</v>
      </c>
    </row>
    <row r="53" spans="3:5" x14ac:dyDescent="0.3">
      <c r="C53" s="82">
        <f t="shared" si="0"/>
        <v>255</v>
      </c>
      <c r="D53" s="87"/>
      <c r="E53" s="90">
        <f t="shared" si="1"/>
        <v>503</v>
      </c>
    </row>
    <row r="54" spans="3:5" x14ac:dyDescent="0.3">
      <c r="C54" s="82">
        <f t="shared" si="0"/>
        <v>255</v>
      </c>
      <c r="D54" s="87"/>
      <c r="E54" s="90">
        <f t="shared" si="1"/>
        <v>503</v>
      </c>
    </row>
    <row r="55" spans="3:5" x14ac:dyDescent="0.3">
      <c r="C55" s="82">
        <f t="shared" si="0"/>
        <v>255</v>
      </c>
      <c r="D55" s="87"/>
      <c r="E55" s="90">
        <f t="shared" si="1"/>
        <v>503</v>
      </c>
    </row>
    <row r="56" spans="3:5" x14ac:dyDescent="0.3">
      <c r="C56" s="82">
        <f t="shared" si="0"/>
        <v>255</v>
      </c>
      <c r="D56" s="87"/>
      <c r="E56" s="90">
        <f t="shared" si="1"/>
        <v>503</v>
      </c>
    </row>
    <row r="57" spans="3:5" x14ac:dyDescent="0.3">
      <c r="C57" s="82">
        <f t="shared" si="0"/>
        <v>255</v>
      </c>
      <c r="D57" s="87"/>
      <c r="E57" s="90">
        <f t="shared" si="1"/>
        <v>503</v>
      </c>
    </row>
    <row r="58" spans="3:5" x14ac:dyDescent="0.3">
      <c r="C58" s="82">
        <f t="shared" si="0"/>
        <v>255</v>
      </c>
      <c r="D58" s="87"/>
      <c r="E58" s="90">
        <f t="shared" si="1"/>
        <v>503</v>
      </c>
    </row>
    <row r="59" spans="3:5" x14ac:dyDescent="0.3">
      <c r="C59" s="82">
        <f t="shared" si="0"/>
        <v>255</v>
      </c>
      <c r="D59" s="87"/>
      <c r="E59" s="90">
        <f t="shared" si="1"/>
        <v>503</v>
      </c>
    </row>
    <row r="60" spans="3:5" x14ac:dyDescent="0.3">
      <c r="C60" s="82">
        <f t="shared" si="0"/>
        <v>255</v>
      </c>
      <c r="D60" s="87"/>
      <c r="E60" s="90">
        <f t="shared" si="1"/>
        <v>503</v>
      </c>
    </row>
  </sheetData>
  <mergeCells count="2">
    <mergeCell ref="A1:F1"/>
    <mergeCell ref="A7:F7"/>
  </mergeCells>
  <conditionalFormatting sqref="C1:C1048576">
    <cfRule type="timePeriod" dxfId="39" priority="1" timePeriod="thisWeek">
      <formula>AND(TODAY()-ROUNDDOWN(C1,0)&lt;=WEEKDAY(TODAY())-1,ROUNDDOWN(C1,0)-TODAY()&lt;=7-WEEKDAY(TODAY()))</formula>
    </cfRule>
  </conditionalFormatting>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20"/>
  <sheetViews>
    <sheetView zoomScale="70" zoomScaleNormal="70" workbookViewId="0">
      <selection activeCell="I6" sqref="I6"/>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21" customWidth="1"/>
    <col min="7" max="7" width="14" customWidth="1"/>
    <col min="8" max="9" width="15.109375" customWidth="1"/>
    <col min="10" max="10" width="17.1093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0" customWidth="1"/>
    <col min="18" max="18" width="13.109375" customWidth="1"/>
    <col min="19" max="19" width="12.109375" customWidth="1"/>
    <col min="20" max="20" width="11.77734375" customWidth="1"/>
    <col min="21" max="21" width="14.33203125" customWidth="1"/>
  </cols>
  <sheetData>
    <row r="1" spans="1:21" ht="21.75" customHeight="1" x14ac:dyDescent="0.3">
      <c r="A1" s="118" t="s">
        <v>25</v>
      </c>
      <c r="B1" s="118"/>
    </row>
    <row r="2" spans="1:21" s="7" customFormat="1" ht="57" customHeight="1" x14ac:dyDescent="0.3">
      <c r="B2" s="4" t="s">
        <v>1</v>
      </c>
      <c r="C2" s="5" t="s">
        <v>10</v>
      </c>
      <c r="D2" s="5" t="s">
        <v>0</v>
      </c>
      <c r="E2" s="72" t="s">
        <v>7</v>
      </c>
      <c r="F2" s="32" t="s">
        <v>22</v>
      </c>
      <c r="G2" s="5" t="s">
        <v>24</v>
      </c>
      <c r="H2" s="5" t="s">
        <v>20</v>
      </c>
      <c r="I2" s="74" t="s">
        <v>54</v>
      </c>
      <c r="J2" s="5" t="s">
        <v>21</v>
      </c>
      <c r="K2" s="5" t="s">
        <v>42</v>
      </c>
      <c r="L2" s="39"/>
      <c r="M2" s="5" t="s">
        <v>2</v>
      </c>
      <c r="N2" s="5" t="s">
        <v>3</v>
      </c>
      <c r="O2" s="73"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ref="I5:I9" si="3">H5/G5</f>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0">
        <f>SUM(R3:R9)</f>
        <v>2</v>
      </c>
      <c r="S10" s="10"/>
      <c r="T10" s="10"/>
      <c r="U10" s="10"/>
    </row>
    <row r="12" spans="1:21" s="6" customFormat="1" ht="41.25" customHeight="1" x14ac:dyDescent="0.3">
      <c r="A12" s="22" t="s">
        <v>23</v>
      </c>
      <c r="B12" s="20" t="s">
        <v>120</v>
      </c>
      <c r="C12" s="9" t="s">
        <v>13</v>
      </c>
      <c r="D12" s="9" t="s">
        <v>14</v>
      </c>
      <c r="E12" s="73" t="s">
        <v>15</v>
      </c>
      <c r="F12" s="18" t="s">
        <v>16</v>
      </c>
      <c r="G12" s="18" t="s">
        <v>17</v>
      </c>
      <c r="H12" s="5" t="s">
        <v>43</v>
      </c>
      <c r="I12" s="75"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A1:B1"/>
    <mergeCell ref="D16:K17"/>
    <mergeCell ref="B19:C19"/>
    <mergeCell ref="B16:C18"/>
    <mergeCell ref="A3:A4"/>
    <mergeCell ref="A5:A9"/>
  </mergeCells>
  <conditionalFormatting sqref="I3:I9">
    <cfRule type="cellIs" dxfId="38" priority="2" operator="greaterThanOrEqual">
      <formula>4</formula>
    </cfRule>
    <cfRule type="cellIs" dxfId="37" priority="3" operator="between">
      <formula>2</formula>
      <formula>3.99</formula>
    </cfRule>
    <cfRule type="cellIs" dxfId="36"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20"/>
  <sheetViews>
    <sheetView zoomScale="70" zoomScaleNormal="70" workbookViewId="0">
      <selection activeCell="O3" sqref="O3:O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5.218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106"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35" priority="2" operator="greaterThanOrEqual">
      <formula>4</formula>
    </cfRule>
    <cfRule type="cellIs" dxfId="34" priority="3" operator="between">
      <formula>2</formula>
      <formula>3.99</formula>
    </cfRule>
    <cfRule type="cellIs" dxfId="33"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U20"/>
  <sheetViews>
    <sheetView topLeftCell="A2" zoomScale="85" zoomScaleNormal="85" workbookViewId="0">
      <selection activeCell="O2" sqref="O2"/>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5.777343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N3/M3</f>
        <v>1</v>
      </c>
      <c r="P3" s="3">
        <v>5</v>
      </c>
      <c r="Q3" s="3">
        <v>2</v>
      </c>
      <c r="R3" s="3">
        <v>1</v>
      </c>
      <c r="S3" s="3">
        <v>74</v>
      </c>
      <c r="T3" s="3" t="b">
        <v>1</v>
      </c>
      <c r="U3" s="102">
        <v>45131</v>
      </c>
    </row>
    <row r="4" spans="1:21" s="7" customFormat="1" x14ac:dyDescent="0.3">
      <c r="A4" s="127"/>
      <c r="B4" s="28" t="s">
        <v>52</v>
      </c>
      <c r="C4" s="28">
        <v>2</v>
      </c>
      <c r="D4" s="28">
        <v>2</v>
      </c>
      <c r="E4" s="76">
        <f t="shared" ref="E4:E9" si="0">D4/C4</f>
        <v>1</v>
      </c>
      <c r="F4" s="33">
        <f t="shared" ref="F4:F9" si="1">SUM(D4)</f>
        <v>2</v>
      </c>
      <c r="G4" s="3">
        <v>1</v>
      </c>
      <c r="H4" s="3">
        <v>4</v>
      </c>
      <c r="I4" s="31">
        <f t="shared" ref="I4:I9" si="2">H4/G4</f>
        <v>4</v>
      </c>
      <c r="J4" s="3">
        <v>1</v>
      </c>
      <c r="K4" s="3">
        <v>1</v>
      </c>
      <c r="L4" s="40"/>
      <c r="M4" s="3">
        <v>1</v>
      </c>
      <c r="N4" s="3">
        <v>1</v>
      </c>
      <c r="O4" s="76">
        <f t="shared" ref="O4:O10" si="3">N4/M4</f>
        <v>1</v>
      </c>
      <c r="P4" s="3">
        <v>8</v>
      </c>
      <c r="Q4" s="3">
        <v>1</v>
      </c>
      <c r="R4" s="3">
        <v>1</v>
      </c>
      <c r="S4" s="3">
        <v>90</v>
      </c>
      <c r="T4" s="3" t="b">
        <v>0</v>
      </c>
      <c r="U4" s="3"/>
    </row>
    <row r="5" spans="1:21" s="7" customFormat="1" ht="15" customHeight="1" x14ac:dyDescent="0.3">
      <c r="A5" s="128" t="s">
        <v>12</v>
      </c>
      <c r="B5" s="17" t="s">
        <v>51</v>
      </c>
      <c r="C5" s="17">
        <v>1</v>
      </c>
      <c r="D5" s="17">
        <v>0</v>
      </c>
      <c r="E5" s="76">
        <f t="shared" si="0"/>
        <v>0</v>
      </c>
      <c r="F5" s="33">
        <f t="shared" si="1"/>
        <v>0</v>
      </c>
      <c r="G5" s="3">
        <v>8</v>
      </c>
      <c r="H5" s="3">
        <v>2</v>
      </c>
      <c r="I5" s="31">
        <f t="shared" si="2"/>
        <v>0.25</v>
      </c>
      <c r="J5" s="3">
        <v>0</v>
      </c>
      <c r="K5" s="3">
        <v>0</v>
      </c>
      <c r="L5" s="40"/>
      <c r="M5" s="3">
        <v>2</v>
      </c>
      <c r="N5" s="3">
        <v>2</v>
      </c>
      <c r="O5" s="76">
        <f t="shared" si="3"/>
        <v>1</v>
      </c>
      <c r="P5" s="3">
        <v>8</v>
      </c>
      <c r="Q5" s="3">
        <v>0</v>
      </c>
      <c r="R5" s="3"/>
      <c r="S5" s="3"/>
      <c r="T5" s="3"/>
      <c r="U5" s="3"/>
    </row>
    <row r="6" spans="1:21" s="7" customFormat="1" x14ac:dyDescent="0.3">
      <c r="A6" s="128"/>
      <c r="B6" s="17" t="s">
        <v>53</v>
      </c>
      <c r="C6" s="17">
        <v>2</v>
      </c>
      <c r="D6" s="17">
        <v>1</v>
      </c>
      <c r="E6" s="76">
        <f t="shared" si="0"/>
        <v>0.5</v>
      </c>
      <c r="F6" s="33">
        <f t="shared" si="1"/>
        <v>1</v>
      </c>
      <c r="G6" s="3">
        <v>3</v>
      </c>
      <c r="H6" s="3">
        <v>12</v>
      </c>
      <c r="I6" s="31">
        <f t="shared" si="2"/>
        <v>4</v>
      </c>
      <c r="J6" s="3">
        <v>1</v>
      </c>
      <c r="K6" s="3">
        <v>0</v>
      </c>
      <c r="L6" s="40"/>
      <c r="M6" s="3">
        <v>1</v>
      </c>
      <c r="N6" s="3">
        <v>0</v>
      </c>
      <c r="O6" s="76">
        <f t="shared" si="3"/>
        <v>0</v>
      </c>
      <c r="P6" s="3">
        <v>2</v>
      </c>
      <c r="Q6" s="3">
        <v>0</v>
      </c>
      <c r="R6" s="3"/>
      <c r="S6" s="3"/>
      <c r="T6" s="3"/>
      <c r="U6" s="3"/>
    </row>
    <row r="7" spans="1:21" s="7" customFormat="1" x14ac:dyDescent="0.3">
      <c r="A7" s="128"/>
      <c r="B7" s="17"/>
      <c r="C7" s="17"/>
      <c r="D7" s="17"/>
      <c r="E7" s="76" t="e">
        <f t="shared" si="0"/>
        <v>#DIV/0!</v>
      </c>
      <c r="F7" s="33">
        <f t="shared" si="1"/>
        <v>0</v>
      </c>
      <c r="G7" s="3"/>
      <c r="H7" s="3"/>
      <c r="I7" s="31" t="e">
        <f t="shared" si="2"/>
        <v>#DIV/0!</v>
      </c>
      <c r="J7" s="3"/>
      <c r="K7" s="3"/>
      <c r="L7" s="40"/>
      <c r="M7" s="3"/>
      <c r="N7" s="3"/>
      <c r="O7" s="76" t="e">
        <f t="shared" si="3"/>
        <v>#DIV/0!</v>
      </c>
      <c r="P7" s="3"/>
      <c r="Q7" s="3"/>
      <c r="R7" s="3"/>
      <c r="S7" s="3"/>
      <c r="T7" s="3"/>
      <c r="U7" s="3"/>
    </row>
    <row r="8" spans="1:21" s="7" customFormat="1" x14ac:dyDescent="0.3">
      <c r="A8" s="128"/>
      <c r="B8" s="17"/>
      <c r="C8" s="17"/>
      <c r="D8" s="17"/>
      <c r="E8" s="76" t="e">
        <f t="shared" si="0"/>
        <v>#DIV/0!</v>
      </c>
      <c r="F8" s="33">
        <f t="shared" si="1"/>
        <v>0</v>
      </c>
      <c r="G8" s="3"/>
      <c r="H8" s="3"/>
      <c r="I8" s="31" t="e">
        <f t="shared" si="2"/>
        <v>#DIV/0!</v>
      </c>
      <c r="J8" s="3"/>
      <c r="K8" s="3"/>
      <c r="L8" s="40"/>
      <c r="M8" s="3"/>
      <c r="N8" s="3"/>
      <c r="O8" s="76" t="e">
        <f t="shared" si="3"/>
        <v>#DIV/0!</v>
      </c>
      <c r="P8" s="3"/>
      <c r="Q8" s="3"/>
      <c r="R8" s="3"/>
      <c r="S8" s="3"/>
      <c r="T8" s="3"/>
      <c r="U8" s="3"/>
    </row>
    <row r="9" spans="1:21" s="7" customFormat="1" x14ac:dyDescent="0.3">
      <c r="A9" s="128"/>
      <c r="B9" s="17"/>
      <c r="C9" s="17"/>
      <c r="D9" s="17"/>
      <c r="E9" s="76" t="e">
        <f t="shared" si="0"/>
        <v>#DIV/0!</v>
      </c>
      <c r="F9" s="33">
        <f t="shared" si="1"/>
        <v>0</v>
      </c>
      <c r="G9" s="3"/>
      <c r="H9" s="3"/>
      <c r="I9" s="31" t="e">
        <f t="shared" si="2"/>
        <v>#DIV/0!</v>
      </c>
      <c r="J9" s="3"/>
      <c r="K9" s="3"/>
      <c r="L9" s="40"/>
      <c r="M9" s="3"/>
      <c r="N9" s="3"/>
      <c r="O9" s="76" t="e">
        <f t="shared" si="3"/>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3"/>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32" priority="2" operator="greaterThanOrEqual">
      <formula>4</formula>
    </cfRule>
    <cfRule type="cellIs" dxfId="31" priority="3" operator="between">
      <formula>2</formula>
      <formula>3.99</formula>
    </cfRule>
    <cfRule type="cellIs" dxfId="30"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U20"/>
  <sheetViews>
    <sheetView zoomScale="85" zoomScaleNormal="85" workbookViewId="0">
      <selection activeCell="O3" sqref="O3:O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10" width="15.10937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29" priority="2" operator="greaterThanOrEqual">
      <formula>4</formula>
    </cfRule>
    <cfRule type="cellIs" dxfId="28" priority="3" operator="between">
      <formula>2</formula>
      <formula>3.99</formula>
    </cfRule>
    <cfRule type="cellIs" dxfId="27"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U20"/>
  <sheetViews>
    <sheetView zoomScale="85" zoomScaleNormal="85" workbookViewId="0">
      <selection activeCell="O2" sqref="O2"/>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7"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26" priority="2" operator="greaterThanOrEqual">
      <formula>4</formula>
    </cfRule>
    <cfRule type="cellIs" dxfId="25" priority="3" operator="between">
      <formula>2</formula>
      <formula>3.99</formula>
    </cfRule>
    <cfRule type="cellIs" dxfId="24"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20"/>
  <sheetViews>
    <sheetView zoomScale="85" zoomScaleNormal="85" workbookViewId="0">
      <selection activeCell="O3" sqref="O3:O9"/>
    </sheetView>
  </sheetViews>
  <sheetFormatPr defaultRowHeight="14.4" x14ac:dyDescent="0.3"/>
  <cols>
    <col min="1" max="1" width="13.88671875" customWidth="1"/>
    <col min="2" max="2" width="15.5546875" customWidth="1"/>
    <col min="3" max="3" width="15" customWidth="1"/>
    <col min="4" max="4" width="15.109375" customWidth="1"/>
    <col min="5" max="5" width="16.109375" customWidth="1"/>
    <col min="6" max="6" width="14.88671875" customWidth="1"/>
    <col min="7" max="7" width="14" customWidth="1"/>
    <col min="8" max="9" width="15.109375" customWidth="1"/>
    <col min="10" max="10" width="15.33203125" customWidth="1"/>
    <col min="11" max="11" width="15" customWidth="1"/>
    <col min="12" max="12" width="1.5546875" style="7" customWidth="1"/>
    <col min="13" max="13" width="14.33203125" customWidth="1"/>
    <col min="14" max="14" width="14.44140625" customWidth="1"/>
    <col min="15" max="15" width="14.33203125" customWidth="1"/>
    <col min="16" max="16" width="15.6640625" customWidth="1"/>
    <col min="17" max="17" width="15.44140625" customWidth="1"/>
    <col min="18" max="18" width="9.88671875" customWidth="1"/>
    <col min="19" max="19" width="12.109375" customWidth="1"/>
  </cols>
  <sheetData>
    <row r="1" spans="1:21" ht="21.75" customHeight="1" x14ac:dyDescent="0.3">
      <c r="A1" s="118" t="s">
        <v>25</v>
      </c>
      <c r="B1" s="118"/>
    </row>
    <row r="2" spans="1:21" s="7" customFormat="1" ht="57" customHeight="1" x14ac:dyDescent="0.3">
      <c r="B2" s="4" t="s">
        <v>1</v>
      </c>
      <c r="C2" s="5" t="s">
        <v>10</v>
      </c>
      <c r="D2" s="5" t="s">
        <v>0</v>
      </c>
      <c r="E2" s="105" t="s">
        <v>7</v>
      </c>
      <c r="F2" s="32" t="s">
        <v>22</v>
      </c>
      <c r="G2" s="5" t="s">
        <v>24</v>
      </c>
      <c r="H2" s="5" t="s">
        <v>20</v>
      </c>
      <c r="I2" s="41" t="s">
        <v>54</v>
      </c>
      <c r="J2" s="5" t="s">
        <v>21</v>
      </c>
      <c r="K2" s="5" t="s">
        <v>42</v>
      </c>
      <c r="L2" s="39"/>
      <c r="M2" s="5" t="s">
        <v>2</v>
      </c>
      <c r="N2" s="5" t="s">
        <v>3</v>
      </c>
      <c r="O2" s="106" t="s">
        <v>8</v>
      </c>
      <c r="P2" s="5" t="s">
        <v>4</v>
      </c>
      <c r="Q2" s="5" t="s">
        <v>5</v>
      </c>
      <c r="R2" s="5" t="s">
        <v>113</v>
      </c>
      <c r="S2" s="5" t="s">
        <v>114</v>
      </c>
      <c r="T2" s="5" t="s">
        <v>116</v>
      </c>
      <c r="U2" s="5" t="s">
        <v>115</v>
      </c>
    </row>
    <row r="3" spans="1:21" s="7" customFormat="1" x14ac:dyDescent="0.3">
      <c r="A3" s="127" t="s">
        <v>11</v>
      </c>
      <c r="B3" s="28" t="s">
        <v>50</v>
      </c>
      <c r="C3" s="28">
        <v>2</v>
      </c>
      <c r="D3" s="28">
        <v>2</v>
      </c>
      <c r="E3" s="76">
        <f>D3/C3</f>
        <v>1</v>
      </c>
      <c r="F3" s="33">
        <f>SUM(D3)</f>
        <v>2</v>
      </c>
      <c r="G3" s="8">
        <v>5</v>
      </c>
      <c r="H3" s="3">
        <v>10</v>
      </c>
      <c r="I3" s="31">
        <f>H3/G3</f>
        <v>2</v>
      </c>
      <c r="J3" s="3">
        <v>2</v>
      </c>
      <c r="K3" s="3">
        <v>0</v>
      </c>
      <c r="L3" s="40"/>
      <c r="M3" s="3">
        <v>2</v>
      </c>
      <c r="N3" s="3">
        <v>2</v>
      </c>
      <c r="O3" s="76">
        <f t="shared" ref="O3:O10" si="0">N3/M3</f>
        <v>1</v>
      </c>
      <c r="P3" s="3">
        <v>5</v>
      </c>
      <c r="Q3" s="3">
        <v>2</v>
      </c>
      <c r="R3" s="3">
        <v>1</v>
      </c>
      <c r="S3" s="3">
        <v>74</v>
      </c>
      <c r="T3" s="3" t="b">
        <v>1</v>
      </c>
      <c r="U3" s="102">
        <v>45131</v>
      </c>
    </row>
    <row r="4" spans="1:21" s="7" customFormat="1" x14ac:dyDescent="0.3">
      <c r="A4" s="127"/>
      <c r="B4" s="28" t="s">
        <v>52</v>
      </c>
      <c r="C4" s="28">
        <v>2</v>
      </c>
      <c r="D4" s="28">
        <v>2</v>
      </c>
      <c r="E4" s="76">
        <f t="shared" ref="E4:E9" si="1">D4/C4</f>
        <v>1</v>
      </c>
      <c r="F4" s="33">
        <f t="shared" ref="F4:F9" si="2">SUM(D4)</f>
        <v>2</v>
      </c>
      <c r="G4" s="3">
        <v>1</v>
      </c>
      <c r="H4" s="3">
        <v>4</v>
      </c>
      <c r="I4" s="31">
        <f t="shared" ref="I4:I9" si="3">H4/G4</f>
        <v>4</v>
      </c>
      <c r="J4" s="3">
        <v>1</v>
      </c>
      <c r="K4" s="3">
        <v>1</v>
      </c>
      <c r="L4" s="40"/>
      <c r="M4" s="3">
        <v>1</v>
      </c>
      <c r="N4" s="3">
        <v>1</v>
      </c>
      <c r="O4" s="76">
        <f t="shared" si="0"/>
        <v>1</v>
      </c>
      <c r="P4" s="3">
        <v>8</v>
      </c>
      <c r="Q4" s="3">
        <v>1</v>
      </c>
      <c r="R4" s="3">
        <v>1</v>
      </c>
      <c r="S4" s="3">
        <v>90</v>
      </c>
      <c r="T4" s="3" t="b">
        <v>0</v>
      </c>
      <c r="U4" s="3"/>
    </row>
    <row r="5" spans="1:21" s="7" customFormat="1" ht="15" customHeight="1" x14ac:dyDescent="0.3">
      <c r="A5" s="128" t="s">
        <v>12</v>
      </c>
      <c r="B5" s="17" t="s">
        <v>51</v>
      </c>
      <c r="C5" s="17">
        <v>1</v>
      </c>
      <c r="D5" s="17">
        <v>0</v>
      </c>
      <c r="E5" s="76">
        <f t="shared" si="1"/>
        <v>0</v>
      </c>
      <c r="F5" s="33">
        <f t="shared" si="2"/>
        <v>0</v>
      </c>
      <c r="G5" s="3">
        <v>8</v>
      </c>
      <c r="H5" s="3">
        <v>2</v>
      </c>
      <c r="I5" s="31">
        <f t="shared" si="3"/>
        <v>0.25</v>
      </c>
      <c r="J5" s="3">
        <v>0</v>
      </c>
      <c r="K5" s="3">
        <v>0</v>
      </c>
      <c r="L5" s="40"/>
      <c r="M5" s="3">
        <v>2</v>
      </c>
      <c r="N5" s="3">
        <v>2</v>
      </c>
      <c r="O5" s="76">
        <f t="shared" si="0"/>
        <v>1</v>
      </c>
      <c r="P5" s="3">
        <v>8</v>
      </c>
      <c r="Q5" s="3">
        <v>0</v>
      </c>
      <c r="R5" s="3"/>
      <c r="S5" s="3"/>
      <c r="T5" s="3"/>
      <c r="U5" s="3"/>
    </row>
    <row r="6" spans="1:21" s="7" customFormat="1" x14ac:dyDescent="0.3">
      <c r="A6" s="128"/>
      <c r="B6" s="17" t="s">
        <v>53</v>
      </c>
      <c r="C6" s="17">
        <v>2</v>
      </c>
      <c r="D6" s="17">
        <v>1</v>
      </c>
      <c r="E6" s="76">
        <f t="shared" si="1"/>
        <v>0.5</v>
      </c>
      <c r="F6" s="33">
        <f t="shared" si="2"/>
        <v>1</v>
      </c>
      <c r="G6" s="3">
        <v>3</v>
      </c>
      <c r="H6" s="3">
        <v>12</v>
      </c>
      <c r="I6" s="31">
        <f t="shared" si="3"/>
        <v>4</v>
      </c>
      <c r="J6" s="3">
        <v>1</v>
      </c>
      <c r="K6" s="3">
        <v>0</v>
      </c>
      <c r="L6" s="40"/>
      <c r="M6" s="3">
        <v>1</v>
      </c>
      <c r="N6" s="3">
        <v>0</v>
      </c>
      <c r="O6" s="76">
        <f t="shared" si="0"/>
        <v>0</v>
      </c>
      <c r="P6" s="3">
        <v>2</v>
      </c>
      <c r="Q6" s="3">
        <v>0</v>
      </c>
      <c r="R6" s="3"/>
      <c r="S6" s="3"/>
      <c r="T6" s="3"/>
      <c r="U6" s="3"/>
    </row>
    <row r="7" spans="1:21" s="7" customFormat="1" x14ac:dyDescent="0.3">
      <c r="A7" s="128"/>
      <c r="B7" s="17"/>
      <c r="C7" s="17"/>
      <c r="D7" s="17"/>
      <c r="E7" s="76" t="e">
        <f t="shared" si="1"/>
        <v>#DIV/0!</v>
      </c>
      <c r="F7" s="33">
        <f t="shared" si="2"/>
        <v>0</v>
      </c>
      <c r="G7" s="3"/>
      <c r="H7" s="3"/>
      <c r="I7" s="31" t="e">
        <f t="shared" si="3"/>
        <v>#DIV/0!</v>
      </c>
      <c r="J7" s="3"/>
      <c r="K7" s="3"/>
      <c r="L7" s="40"/>
      <c r="M7" s="3"/>
      <c r="N7" s="3"/>
      <c r="O7" s="76" t="e">
        <f t="shared" si="0"/>
        <v>#DIV/0!</v>
      </c>
      <c r="P7" s="3"/>
      <c r="Q7" s="3"/>
      <c r="R7" s="3"/>
      <c r="S7" s="3"/>
      <c r="T7" s="3"/>
      <c r="U7" s="3"/>
    </row>
    <row r="8" spans="1:21" s="7" customFormat="1" x14ac:dyDescent="0.3">
      <c r="A8" s="128"/>
      <c r="B8" s="17"/>
      <c r="C8" s="17"/>
      <c r="D8" s="17"/>
      <c r="E8" s="76" t="e">
        <f t="shared" si="1"/>
        <v>#DIV/0!</v>
      </c>
      <c r="F8" s="33">
        <f t="shared" si="2"/>
        <v>0</v>
      </c>
      <c r="G8" s="3"/>
      <c r="H8" s="3"/>
      <c r="I8" s="31" t="e">
        <f t="shared" si="3"/>
        <v>#DIV/0!</v>
      </c>
      <c r="J8" s="3"/>
      <c r="K8" s="3"/>
      <c r="L8" s="40"/>
      <c r="M8" s="3"/>
      <c r="N8" s="3"/>
      <c r="O8" s="76" t="e">
        <f t="shared" si="0"/>
        <v>#DIV/0!</v>
      </c>
      <c r="P8" s="3"/>
      <c r="Q8" s="3"/>
      <c r="R8" s="3"/>
      <c r="S8" s="3"/>
      <c r="T8" s="3"/>
      <c r="U8" s="3"/>
    </row>
    <row r="9" spans="1:21" s="7" customFormat="1" x14ac:dyDescent="0.3">
      <c r="A9" s="128"/>
      <c r="B9" s="17"/>
      <c r="C9" s="17"/>
      <c r="D9" s="17"/>
      <c r="E9" s="76" t="e">
        <f t="shared" si="1"/>
        <v>#DIV/0!</v>
      </c>
      <c r="F9" s="33">
        <f t="shared" si="2"/>
        <v>0</v>
      </c>
      <c r="G9" s="3"/>
      <c r="H9" s="3"/>
      <c r="I9" s="31" t="e">
        <f t="shared" si="3"/>
        <v>#DIV/0!</v>
      </c>
      <c r="J9" s="3"/>
      <c r="K9" s="3"/>
      <c r="L9" s="40"/>
      <c r="M9" s="3"/>
      <c r="N9" s="3"/>
      <c r="O9" s="76" t="e">
        <f t="shared" si="0"/>
        <v>#DIV/0!</v>
      </c>
      <c r="P9" s="3"/>
      <c r="Q9" s="3"/>
      <c r="R9" s="3"/>
      <c r="S9" s="3"/>
      <c r="T9" s="3"/>
      <c r="U9" s="3"/>
    </row>
    <row r="10" spans="1:21" x14ac:dyDescent="0.3">
      <c r="A10" s="16"/>
      <c r="B10" s="10" t="s">
        <v>6</v>
      </c>
      <c r="C10" s="10">
        <f>SUM(C3:C9)</f>
        <v>7</v>
      </c>
      <c r="D10" s="10">
        <f>SUM(D3:D9)</f>
        <v>5</v>
      </c>
      <c r="E10" s="11">
        <f>D10/C10</f>
        <v>0.7142857142857143</v>
      </c>
      <c r="F10" s="10">
        <f>SUM(F4:F9)</f>
        <v>3</v>
      </c>
      <c r="G10" s="10">
        <f>SUM(G4:G9)</f>
        <v>12</v>
      </c>
      <c r="H10" s="10">
        <f>SUM(H3:H9)</f>
        <v>28</v>
      </c>
      <c r="I10" s="11">
        <f>G10/F10</f>
        <v>4</v>
      </c>
      <c r="J10" s="10">
        <f>SUM(J3:J9)</f>
        <v>4</v>
      </c>
      <c r="K10" s="10">
        <f>SUM(K3:K9)</f>
        <v>1</v>
      </c>
      <c r="L10" s="40"/>
      <c r="M10" s="10">
        <f>SUM(M3:M9)</f>
        <v>6</v>
      </c>
      <c r="N10" s="10">
        <f>SUM(N3:N9)</f>
        <v>5</v>
      </c>
      <c r="O10" s="10">
        <f t="shared" si="0"/>
        <v>0.83333333333333337</v>
      </c>
      <c r="P10" s="10">
        <f>SUM(P3:P9)</f>
        <v>23</v>
      </c>
      <c r="Q10" s="10">
        <f>SUM(Q3:Q9)</f>
        <v>3</v>
      </c>
      <c r="R10" s="1"/>
      <c r="S10" s="1"/>
      <c r="T10" s="1"/>
      <c r="U10" s="1"/>
    </row>
    <row r="12" spans="1:21" s="6" customFormat="1" ht="41.25" customHeight="1" x14ac:dyDescent="0.3">
      <c r="A12" s="22" t="s">
        <v>23</v>
      </c>
      <c r="B12" s="20" t="s">
        <v>120</v>
      </c>
      <c r="C12" s="9" t="s">
        <v>13</v>
      </c>
      <c r="D12" s="9" t="s">
        <v>14</v>
      </c>
      <c r="E12" s="23" t="s">
        <v>15</v>
      </c>
      <c r="F12" s="18" t="s">
        <v>16</v>
      </c>
      <c r="G12" s="18" t="s">
        <v>17</v>
      </c>
      <c r="H12" s="5" t="s">
        <v>43</v>
      </c>
      <c r="I12" s="19" t="s">
        <v>18</v>
      </c>
      <c r="L12" s="38"/>
    </row>
    <row r="13" spans="1:21" x14ac:dyDescent="0.3">
      <c r="B13" s="1">
        <v>115</v>
      </c>
      <c r="C13" s="1">
        <v>3</v>
      </c>
      <c r="D13" s="1">
        <v>5</v>
      </c>
      <c r="E13" s="11">
        <f>(D14/B13)</f>
        <v>1.017391304347826</v>
      </c>
      <c r="F13" s="10">
        <f>SUM(D3:D9)</f>
        <v>5</v>
      </c>
      <c r="G13" s="1">
        <f>SUM(J3:J9)</f>
        <v>4</v>
      </c>
      <c r="H13" s="2">
        <f>G13/F13</f>
        <v>0.8</v>
      </c>
      <c r="I13" s="10">
        <f>G13+(B13-F13)</f>
        <v>114</v>
      </c>
    </row>
    <row r="14" spans="1:21" x14ac:dyDescent="0.3">
      <c r="C14" s="21" t="s">
        <v>19</v>
      </c>
      <c r="D14" s="10">
        <f>D13+(B13-C13)</f>
        <v>117</v>
      </c>
    </row>
    <row r="16" spans="1:21" x14ac:dyDescent="0.3">
      <c r="B16" s="121" t="s">
        <v>9</v>
      </c>
      <c r="C16" s="122"/>
      <c r="D16" s="119" t="s">
        <v>91</v>
      </c>
      <c r="E16" s="119"/>
      <c r="F16" s="119"/>
      <c r="G16" s="119"/>
      <c r="H16" s="119"/>
      <c r="I16" s="119"/>
      <c r="J16" s="119"/>
      <c r="K16" s="119"/>
      <c r="L16" s="34"/>
      <c r="M16" s="24"/>
    </row>
    <row r="17" spans="2:13" x14ac:dyDescent="0.3">
      <c r="B17" s="123"/>
      <c r="C17" s="124"/>
      <c r="D17" s="119"/>
      <c r="E17" s="119"/>
      <c r="F17" s="119"/>
      <c r="G17" s="119"/>
      <c r="H17" s="119"/>
      <c r="I17" s="119"/>
      <c r="J17" s="119"/>
      <c r="K17" s="119"/>
      <c r="L17" s="34"/>
      <c r="M17" s="24"/>
    </row>
    <row r="18" spans="2:13" x14ac:dyDescent="0.3">
      <c r="B18" s="125"/>
      <c r="C18" s="126"/>
      <c r="D18" s="104" t="str">
        <f>IF(B3="","Coaching Coordinator 1",B3)</f>
        <v>Sara</v>
      </c>
      <c r="E18" s="26" t="str">
        <f>IF(B4="","Coaching Coordinator 2",B4)</f>
        <v>John</v>
      </c>
      <c r="F18" s="27" t="str">
        <f>IF(B5="","Primary Coach 1",B5)</f>
        <v>Duncan</v>
      </c>
      <c r="G18" s="27" t="str">
        <f>IF(B6="","Primary Coach 2",B6)</f>
        <v>Dillon</v>
      </c>
      <c r="H18" s="27" t="str">
        <f>IF(B7="","Primary Coach 3",B7)</f>
        <v>Primary Coach 3</v>
      </c>
      <c r="I18" s="27" t="str">
        <f>IF(B8="","Primary Coach 4",B8)</f>
        <v>Primary Coach 4</v>
      </c>
      <c r="J18" s="27" t="str">
        <f>IF(B9="","Primary Coach 5",B9)</f>
        <v>Primary Coach 5</v>
      </c>
      <c r="K18" s="36" t="s">
        <v>28</v>
      </c>
      <c r="L18" s="35"/>
    </row>
    <row r="19" spans="2:13" x14ac:dyDescent="0.3">
      <c r="B19" s="120" t="s">
        <v>29</v>
      </c>
      <c r="C19" s="120"/>
      <c r="D19" s="15">
        <f>SUM(D3,G3:H3,N3)</f>
        <v>19</v>
      </c>
      <c r="E19" s="15">
        <f>SUM(D4,G4,H4,N4)</f>
        <v>8</v>
      </c>
      <c r="F19" s="15">
        <f>SUM(D5,G5,H5,N5)</f>
        <v>12</v>
      </c>
      <c r="G19" s="15">
        <f>SUM(D6,G6,H6,N6)</f>
        <v>16</v>
      </c>
      <c r="H19" s="15">
        <f>SUM(D7,G7,H7,N7)</f>
        <v>0</v>
      </c>
      <c r="I19" s="15">
        <f>SUM(D8,G8,H8,N8)</f>
        <v>0</v>
      </c>
      <c r="J19" s="15">
        <f>SUM(D9,G9,H9,N9)</f>
        <v>0</v>
      </c>
      <c r="K19" s="37">
        <f>SUM(D19:J19)</f>
        <v>55</v>
      </c>
    </row>
    <row r="20" spans="2:13" ht="28.8" x14ac:dyDescent="0.3">
      <c r="B20" s="14"/>
      <c r="C20" s="14"/>
      <c r="D20" s="7"/>
      <c r="E20" s="7"/>
      <c r="F20" s="7"/>
      <c r="G20" s="7"/>
      <c r="H20" s="7"/>
      <c r="I20" s="7"/>
      <c r="J20" s="77" t="s">
        <v>92</v>
      </c>
      <c r="K20" s="78">
        <f>(K19/D14)</f>
        <v>0.47008547008547008</v>
      </c>
      <c r="M20" s="7"/>
    </row>
  </sheetData>
  <mergeCells count="6">
    <mergeCell ref="D16:K17"/>
    <mergeCell ref="B19:C19"/>
    <mergeCell ref="A1:B1"/>
    <mergeCell ref="A3:A4"/>
    <mergeCell ref="A5:A9"/>
    <mergeCell ref="B16:C18"/>
  </mergeCells>
  <conditionalFormatting sqref="I3:I9">
    <cfRule type="cellIs" dxfId="23" priority="2" operator="greaterThanOrEqual">
      <formula>4</formula>
    </cfRule>
    <cfRule type="cellIs" dxfId="22" priority="3" operator="between">
      <formula>2</formula>
      <formula>3.99</formula>
    </cfRule>
    <cfRule type="cellIs" dxfId="21" priority="4" operator="lessThan">
      <formula>1.99</formula>
    </cfRule>
  </conditionalFormatting>
  <conditionalFormatting sqref="E13">
    <cfRule type="colorScale" priority="1">
      <colorScale>
        <cfvo type="num" val="0"/>
        <cfvo type="num" val="0.49"/>
        <cfvo type="num" val="1"/>
        <color rgb="FFF8696B"/>
        <color rgb="FFFFEB84"/>
        <color rgb="FF63BE7B"/>
      </colorScale>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24A8E1BA9F8748B04D61026E015E75" ma:contentTypeVersion="5" ma:contentTypeDescription="Create a new document." ma:contentTypeScope="" ma:versionID="070eb50d26b7031daa2f4f2becfbfb39">
  <xsd:schema xmlns:xsd="http://www.w3.org/2001/XMLSchema" xmlns:xs="http://www.w3.org/2001/XMLSchema" xmlns:p="http://schemas.microsoft.com/office/2006/metadata/properties" xmlns:ns2="http://schemas.microsoft.com/sharepoint/v4" xmlns:ns3="4ab708b0-1722-476c-80b7-51e7d343d51e" targetNamespace="http://schemas.microsoft.com/office/2006/metadata/properties" ma:root="true" ma:fieldsID="3b0894b1cad82e9852852917e94d1b94" ns2:_="" ns3:_="">
    <xsd:import namespace="http://schemas.microsoft.com/sharepoint/v4"/>
    <xsd:import namespace="4ab708b0-1722-476c-80b7-51e7d343d51e"/>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b708b0-1722-476c-80b7-51e7d343d51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82840ECB-EE44-4066-982F-FA71CC91870C}">
  <ds:schemaRefs>
    <ds:schemaRef ds:uri="http://schemas.microsoft.com/sharepoint/v3/contenttype/forms"/>
  </ds:schemaRefs>
</ds:datastoreItem>
</file>

<file path=customXml/itemProps2.xml><?xml version="1.0" encoding="utf-8"?>
<ds:datastoreItem xmlns:ds="http://schemas.openxmlformats.org/officeDocument/2006/customXml" ds:itemID="{7E2E0877-4C40-4DF2-A078-E109344F4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4ab708b0-1722-476c-80b7-51e7d343d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4FF871-A7EB-46D7-8A2C-E9C87547F04A}">
  <ds:schemaRefs>
    <ds:schemaRef ds:uri="http://purl.org/dc/elements/1.1/"/>
    <ds:schemaRef ds:uri="http://schemas.microsoft.com/office/2006/metadata/properties"/>
    <ds:schemaRef ds:uri="4ab708b0-1722-476c-80b7-51e7d343d51e"/>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Implementation</vt:lpstr>
      <vt:lpstr>Staff Selection</vt:lpstr>
      <vt:lpstr>Training &amp; Refresher</vt:lpstr>
      <vt:lpstr>January</vt:lpstr>
      <vt:lpstr>February</vt:lpstr>
      <vt:lpstr>March</vt:lpstr>
      <vt:lpstr>April</vt:lpstr>
      <vt:lpstr>May</vt:lpstr>
      <vt:lpstr>June</vt:lpstr>
      <vt:lpstr>July</vt:lpstr>
      <vt:lpstr>August</vt:lpstr>
      <vt:lpstr>September</vt:lpstr>
      <vt:lpstr>October</vt:lpstr>
      <vt:lpstr>November</vt:lpstr>
      <vt:lpstr>December</vt:lpstr>
      <vt:lpstr>YEARLY DATA </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Nicole</dc:creator>
  <cp:lastModifiedBy>Dickneite, Carol</cp:lastModifiedBy>
  <dcterms:created xsi:type="dcterms:W3CDTF">2019-10-22T15:28:10Z</dcterms:created>
  <dcterms:modified xsi:type="dcterms:W3CDTF">2023-08-29T20:00:46Z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0x0101000324A8E1BA9F8748B04D61026E015E75</vt:lpwstr>
  </property>
</Properties>
</file>