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zfileshare-v\DirectorMR\Carol\Web site posting documents\"/>
    </mc:Choice>
  </mc:AlternateContent>
  <bookViews>
    <workbookView xWindow="0" yWindow="0" windowWidth="13728" windowHeight="7200"/>
  </bookViews>
  <sheets>
    <sheet name="Introduction" sheetId="12" r:id="rId1"/>
    <sheet name="2GT" sheetId="3" r:id="rId2"/>
    <sheet name="Gray Matters" sheetId="4" r:id="rId3"/>
    <sheet name="Hearo" sheetId="5" r:id="rId4"/>
    <sheet name="NightOwl" sheetId="6" r:id="rId5"/>
    <sheet name="Rest Assured" sheetId="11" r:id="rId6"/>
    <sheet name="SafeInHome" sheetId="8" r:id="rId7"/>
    <sheet name="SmartCare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9" l="1"/>
  <c r="B16" i="8"/>
  <c r="B12" i="11"/>
  <c r="B34" i="5"/>
  <c r="B19" i="3"/>
  <c r="B17" i="4"/>
  <c r="C19" i="8" l="1"/>
  <c r="B19" i="8"/>
  <c r="C15" i="11"/>
  <c r="B15" i="11"/>
  <c r="B6" i="11"/>
  <c r="B3" i="11"/>
  <c r="B32" i="4" l="1"/>
  <c r="C30" i="6" l="1"/>
  <c r="B30" i="6"/>
  <c r="B14" i="6"/>
  <c r="C17" i="5"/>
  <c r="C16" i="5"/>
  <c r="C15" i="5"/>
  <c r="C29" i="5"/>
  <c r="B6" i="9"/>
  <c r="B3" i="9"/>
  <c r="B6" i="8"/>
  <c r="B3" i="8"/>
  <c r="B6" i="6"/>
  <c r="B3" i="6"/>
  <c r="B6" i="5"/>
  <c r="B3" i="5"/>
  <c r="B6" i="4"/>
  <c r="B3" i="4"/>
  <c r="B6" i="3"/>
  <c r="B3" i="3"/>
  <c r="B13" i="4"/>
  <c r="B18" i="5" l="1"/>
  <c r="B20" i="5" s="1"/>
  <c r="B29" i="5" s="1"/>
  <c r="C23" i="3"/>
  <c r="B20" i="3" l="1"/>
  <c r="B10" i="3"/>
  <c r="B23" i="3" l="1"/>
</calcChain>
</file>

<file path=xl/comments1.xml><?xml version="1.0" encoding="utf-8"?>
<comments xmlns="http://schemas.openxmlformats.org/spreadsheetml/2006/main">
  <authors>
    <author>Reiff, Holly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Reiff, Holly:</t>
        </r>
        <r>
          <rPr>
            <sz val="9"/>
            <color indexed="81"/>
            <rFont val="Tahoma"/>
            <family val="2"/>
          </rPr>
          <t xml:space="preserve">
type in the number of additional equipment needed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Reiff, Holly:</t>
        </r>
        <r>
          <rPr>
            <sz val="9"/>
            <color indexed="81"/>
            <rFont val="Tahoma"/>
            <family val="2"/>
          </rPr>
          <t xml:space="preserve">
type in the number of additional equipment needed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Reiff, Holly:</t>
        </r>
        <r>
          <rPr>
            <sz val="9"/>
            <color indexed="81"/>
            <rFont val="Tahoma"/>
            <family val="2"/>
          </rPr>
          <t xml:space="preserve">
type in the number of additional equipment needed</t>
        </r>
      </text>
    </comment>
  </commentList>
</comments>
</file>

<file path=xl/comments2.xml><?xml version="1.0" encoding="utf-8"?>
<comments xmlns="http://schemas.openxmlformats.org/spreadsheetml/2006/main">
  <authors>
    <author>Reiff, Holly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Reiff, Holly:</t>
        </r>
        <r>
          <rPr>
            <sz val="9"/>
            <color indexed="81"/>
            <rFont val="Tahoma"/>
            <family val="2"/>
          </rPr>
          <t xml:space="preserve">
Number of people who will be activating
 PERs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Reiff, Holly:</t>
        </r>
        <r>
          <rPr>
            <sz val="9"/>
            <color indexed="81"/>
            <rFont val="Tahoma"/>
            <family val="2"/>
          </rPr>
          <t xml:space="preserve">
Number of people who will be activating
DOSE</t>
        </r>
      </text>
    </comment>
  </commentList>
</comments>
</file>

<file path=xl/sharedStrings.xml><?xml version="1.0" encoding="utf-8"?>
<sst xmlns="http://schemas.openxmlformats.org/spreadsheetml/2006/main" count="131" uniqueCount="86">
  <si>
    <t>Hourly ISL Rate</t>
  </si>
  <si>
    <t>Current ISL Hours</t>
  </si>
  <si>
    <t>New ISL Hours</t>
  </si>
  <si>
    <t>previous total</t>
  </si>
  <si>
    <t>Remote Support Technology</t>
  </si>
  <si>
    <t>ISL Total</t>
  </si>
  <si>
    <t>Remote Support Response Center</t>
  </si>
  <si>
    <t>Number of people utilitzing</t>
  </si>
  <si>
    <t>Rmote Support Technolgoy Total</t>
  </si>
  <si>
    <t>8 hours of service included</t>
  </si>
  <si>
    <t>additional hours</t>
  </si>
  <si>
    <t>Remote Support Response Center Total</t>
  </si>
  <si>
    <t>subtotal of additional hours</t>
  </si>
  <si>
    <t>Optional Insureance</t>
  </si>
  <si>
    <t>1 person $750.00</t>
  </si>
  <si>
    <t>2 people $600.00</t>
  </si>
  <si>
    <t>3 people $550.00</t>
  </si>
  <si>
    <t>4 people  $525.00</t>
  </si>
  <si>
    <t>Month 1</t>
  </si>
  <si>
    <t>Month 2-12</t>
  </si>
  <si>
    <t>Response Center number of hours</t>
  </si>
  <si>
    <t>Remote Support Technology Total authorized to Gray Matters with code A9999GT monthly</t>
  </si>
  <si>
    <t>Total Remote Support authorized to 2GetherTech under code A9999GT</t>
  </si>
  <si>
    <t>1 Person $1,400.00</t>
  </si>
  <si>
    <t>2 Persons $1,150.00</t>
  </si>
  <si>
    <t>3 Persons $1,066.67</t>
  </si>
  <si>
    <t>4 Persons $1,025.00</t>
  </si>
  <si>
    <t>1 Person $625.00</t>
  </si>
  <si>
    <t>2 Persons $397.50</t>
  </si>
  <si>
    <t>3 Persons $280.00</t>
  </si>
  <si>
    <t>4 Persons $221.25</t>
  </si>
  <si>
    <t>Remote Support Technology Equipment</t>
  </si>
  <si>
    <t>Remote Support Technology Software</t>
  </si>
  <si>
    <t>Optional Equipment:</t>
  </si>
  <si>
    <t>Seizure Detection Bed Mat (sensor) $600 each</t>
  </si>
  <si>
    <t>Industrial Touch Screen $900 each</t>
  </si>
  <si>
    <t>Tablet Credit (If itablet is not needed) (-$300)</t>
  </si>
  <si>
    <t>Total amount of Remote Support Technology Equipment</t>
  </si>
  <si>
    <t>SubTotal of Optional Equipment</t>
  </si>
  <si>
    <t>Remote Support Technology Equipment &amp; software</t>
  </si>
  <si>
    <t>Remote Support Technology Total authorized to SmartCare with code A9999GT monthly</t>
  </si>
  <si>
    <t>Per Home 200.00</t>
  </si>
  <si>
    <t>Respnse Center</t>
  </si>
  <si>
    <t>8pm to 8am $500 per home</t>
  </si>
  <si>
    <t>24 hours $750 per home</t>
  </si>
  <si>
    <t>Additional Equipment</t>
  </si>
  <si>
    <t>DOSE Activation per erson</t>
  </si>
  <si>
    <t>PERs Activation per person</t>
  </si>
  <si>
    <t>Additional Response Supports</t>
  </si>
  <si>
    <t>PERS with Remote Supports $25 per person</t>
  </si>
  <si>
    <t>PERS with Fall Detection $45 per person</t>
  </si>
  <si>
    <t>MERS community based $50 per person</t>
  </si>
  <si>
    <t xml:space="preserve">Additional Medical Administration </t>
  </si>
  <si>
    <t>Dose Med Box $60</t>
  </si>
  <si>
    <t>Dose Med Box with  Remote Supports $65</t>
  </si>
  <si>
    <t>Total Remote Support authorized to Night Owl Support Systems under code A9999GT</t>
  </si>
  <si>
    <t>IF THE INDIVIDUAL ONLY WANTS THE STAND ALONE TABLET SYSTEM</t>
  </si>
  <si>
    <t>Month 1=$640.00</t>
  </si>
  <si>
    <t>Month 2-12=$90.00</t>
  </si>
  <si>
    <t>Total of Response Center</t>
  </si>
  <si>
    <t>Response Center number of hours (92 hours per month)</t>
  </si>
  <si>
    <t>Yes</t>
  </si>
  <si>
    <t>Remote Support Technology Total authorized to Hearo with code A9999GT monthly</t>
  </si>
  <si>
    <t>Response Center Total authorized to community provider with code A9999GT annually</t>
  </si>
  <si>
    <t>SafeInHome completes an extensive consultation please contact for full Remote Support Service Plan</t>
  </si>
  <si>
    <t>Kathy Abelson (Central/South)</t>
  </si>
  <si>
    <t xml:space="preserve"> KAbelson@safeinhome.com</t>
  </si>
  <si>
    <t>Leslie Rounkles (KC/North/E to JeffCity)</t>
  </si>
  <si>
    <t>lrounkles@safeinhome.com</t>
  </si>
  <si>
    <t>Alex Eggert (STL/North/Central)</t>
  </si>
  <si>
    <t>AEggert@safeinhome.com</t>
  </si>
  <si>
    <r>
      <t>*</t>
    </r>
    <r>
      <rPr>
        <i/>
        <sz val="11"/>
        <color theme="1"/>
        <rFont val="Calibri"/>
        <family val="2"/>
        <scheme val="minor"/>
      </rPr>
      <t>Amount provided to SC after RestAssured completes consultation</t>
    </r>
  </si>
  <si>
    <t>Response Center Hours</t>
  </si>
  <si>
    <t>Total Response Center Cost</t>
  </si>
  <si>
    <t>Remote Support Equipment</t>
  </si>
  <si>
    <t>Total Remote Support authorized to Rest Assured under code A9999GT</t>
  </si>
  <si>
    <t>Total Remote Support authorized to SafeInHome under code A9999GT</t>
  </si>
  <si>
    <r>
      <t>*</t>
    </r>
    <r>
      <rPr>
        <i/>
        <sz val="11"/>
        <color theme="1"/>
        <rFont val="Calibri"/>
        <family val="2"/>
        <scheme val="minor"/>
      </rPr>
      <t>Amount provided to SC after SafeInHome completes consultation</t>
    </r>
  </si>
  <si>
    <t>Information about the Remote Support Rate Sheet</t>
  </si>
  <si>
    <t>Any boxes highlighted in yellow require completion</t>
  </si>
  <si>
    <t>Some are Drop Down Box</t>
  </si>
  <si>
    <t>Some are Fill in the Blank</t>
  </si>
  <si>
    <r>
      <t xml:space="preserve">Any questions can be directed to UDAT through the email: </t>
    </r>
    <r>
      <rPr>
        <sz val="11"/>
        <color rgb="FF0070C0"/>
        <rFont val="Calibri"/>
        <family val="2"/>
        <scheme val="minor"/>
      </rPr>
      <t xml:space="preserve">TechnologyFirstAndUniversalDesign@dmh.mo.gov </t>
    </r>
  </si>
  <si>
    <t>SafeInHome is listed as: Alchera Inc in CIMOR</t>
  </si>
  <si>
    <r>
      <t>Each Remote Support Provider has their own tab--</t>
    </r>
    <r>
      <rPr>
        <b/>
        <sz val="11"/>
        <color rgb="FFFF0000"/>
        <rFont val="Calibri"/>
        <family val="2"/>
        <scheme val="minor"/>
      </rPr>
      <t>BIDS ARE NOT REQUIRED</t>
    </r>
  </si>
  <si>
    <t>Each Remote Support Provider is required to complete a consultation and will provide the Support Team with detailed information concerning the system set 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</si>
</sst>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5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2" borderId="0" xfId="0" applyFill="1"/>
    <xf numFmtId="164" fontId="0" fillId="0" borderId="0" xfId="0" applyNumberFormat="1"/>
    <xf numFmtId="164" fontId="0" fillId="0" borderId="0" xfId="1" applyNumberFormat="1" applyFont="1"/>
    <xf numFmtId="164" fontId="0" fillId="2" borderId="0" xfId="0" applyNumberFormat="1" applyFill="1"/>
    <xf numFmtId="8" fontId="0" fillId="0" borderId="0" xfId="0" applyNumberFormat="1"/>
    <xf numFmtId="8" fontId="0" fillId="2" borderId="0" xfId="0" applyNumberFormat="1" applyFill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Fill="1"/>
    <xf numFmtId="0" fontId="1" fillId="2" borderId="0" xfId="0" applyFont="1" applyFill="1"/>
    <xf numFmtId="0" fontId="8" fillId="0" borderId="0" xfId="0" applyFont="1"/>
    <xf numFmtId="0" fontId="4" fillId="0" borderId="0" xfId="0" applyFont="1" applyFill="1" applyAlignment="1">
      <alignment wrapText="1"/>
    </xf>
    <xf numFmtId="164" fontId="0" fillId="0" borderId="0" xfId="0" applyNumberFormat="1" applyAlignment="1"/>
    <xf numFmtId="0" fontId="0" fillId="0" borderId="0" xfId="0" applyAlignment="1"/>
    <xf numFmtId="0" fontId="9" fillId="0" borderId="0" xfId="0" applyFont="1" applyAlignment="1"/>
    <xf numFmtId="0" fontId="11" fillId="0" borderId="0" xfId="2" applyFont="1" applyFill="1" applyBorder="1" applyAlignment="1"/>
    <xf numFmtId="0" fontId="12" fillId="0" borderId="0" xfId="0" applyFont="1" applyBorder="1"/>
    <xf numFmtId="0" fontId="14" fillId="0" borderId="0" xfId="3" applyFont="1" applyBorder="1"/>
    <xf numFmtId="0" fontId="14" fillId="0" borderId="0" xfId="3" applyFont="1" applyBorder="1" applyAlignment="1">
      <alignment vertical="center"/>
    </xf>
    <xf numFmtId="8" fontId="0" fillId="0" borderId="0" xfId="0" applyNumberFormat="1" applyFill="1"/>
    <xf numFmtId="0" fontId="14" fillId="2" borderId="0" xfId="3" applyFont="1" applyFill="1" applyBorder="1" applyAlignment="1">
      <alignment vertical="center"/>
    </xf>
    <xf numFmtId="0" fontId="16" fillId="2" borderId="0" xfId="0" applyFont="1" applyFill="1" applyBorder="1"/>
    <xf numFmtId="0" fontId="19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164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 wrapText="1"/>
    </xf>
    <xf numFmtId="8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8" fontId="0" fillId="0" borderId="0" xfId="0" applyNumberFormat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Eggert@safeinhome.com" TargetMode="External"/><Relationship Id="rId1" Type="http://schemas.openxmlformats.org/officeDocument/2006/relationships/hyperlink" Target="mailto:lrounkles@safein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D23" sqref="D23"/>
    </sheetView>
  </sheetViews>
  <sheetFormatPr defaultRowHeight="14.4" x14ac:dyDescent="0.3"/>
  <sheetData>
    <row r="2" spans="1:3" x14ac:dyDescent="0.3">
      <c r="A2" t="s">
        <v>78</v>
      </c>
    </row>
    <row r="3" spans="1:3" x14ac:dyDescent="0.3">
      <c r="B3" t="s">
        <v>84</v>
      </c>
    </row>
    <row r="4" spans="1:3" x14ac:dyDescent="0.3">
      <c r="B4" t="s">
        <v>85</v>
      </c>
    </row>
    <row r="5" spans="1:3" x14ac:dyDescent="0.3">
      <c r="B5" t="s">
        <v>79</v>
      </c>
    </row>
    <row r="6" spans="1:3" x14ac:dyDescent="0.3">
      <c r="C6" t="s">
        <v>80</v>
      </c>
    </row>
    <row r="7" spans="1:3" x14ac:dyDescent="0.3">
      <c r="C7" t="s">
        <v>81</v>
      </c>
    </row>
    <row r="9" spans="1:3" x14ac:dyDescent="0.3">
      <c r="A9" t="s">
        <v>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19" sqref="B19"/>
    </sheetView>
  </sheetViews>
  <sheetFormatPr defaultRowHeight="14.4" x14ac:dyDescent="0.3"/>
  <cols>
    <col min="1" max="1" width="33.33203125" customWidth="1"/>
    <col min="2" max="2" width="14.109375" customWidth="1"/>
    <col min="3" max="3" width="11.77734375" customWidth="1"/>
  </cols>
  <sheetData>
    <row r="1" spans="1:3" x14ac:dyDescent="0.3">
      <c r="A1" s="2" t="s">
        <v>0</v>
      </c>
      <c r="B1" s="5">
        <v>36.31</v>
      </c>
    </row>
    <row r="2" spans="1:3" x14ac:dyDescent="0.3">
      <c r="A2" s="2" t="s">
        <v>1</v>
      </c>
      <c r="B2" s="2"/>
    </row>
    <row r="3" spans="1:3" x14ac:dyDescent="0.3">
      <c r="A3" t="s">
        <v>3</v>
      </c>
      <c r="B3" s="3">
        <f>B1*B2</f>
        <v>0</v>
      </c>
    </row>
    <row r="4" spans="1:3" x14ac:dyDescent="0.3">
      <c r="B4" s="3"/>
    </row>
    <row r="5" spans="1:3" x14ac:dyDescent="0.3">
      <c r="A5" s="2" t="s">
        <v>2</v>
      </c>
      <c r="B5" s="2"/>
    </row>
    <row r="6" spans="1:3" x14ac:dyDescent="0.3">
      <c r="A6" t="s">
        <v>5</v>
      </c>
      <c r="B6" s="11">
        <f>B1*B5</f>
        <v>0</v>
      </c>
    </row>
    <row r="8" spans="1:3" x14ac:dyDescent="0.3">
      <c r="A8" t="s">
        <v>4</v>
      </c>
      <c r="B8" s="4">
        <v>1000</v>
      </c>
    </row>
    <row r="9" spans="1:3" x14ac:dyDescent="0.3">
      <c r="A9" s="2" t="s">
        <v>7</v>
      </c>
      <c r="B9" s="2">
        <v>1</v>
      </c>
    </row>
    <row r="10" spans="1:3" x14ac:dyDescent="0.3">
      <c r="A10" t="s">
        <v>8</v>
      </c>
      <c r="B10" s="3">
        <f>B8/B9</f>
        <v>1000</v>
      </c>
    </row>
    <row r="12" spans="1:3" x14ac:dyDescent="0.3">
      <c r="A12" s="2" t="s">
        <v>6</v>
      </c>
      <c r="B12" s="7">
        <v>750</v>
      </c>
    </row>
    <row r="13" spans="1:3" x14ac:dyDescent="0.3">
      <c r="A13" t="s">
        <v>9</v>
      </c>
    </row>
    <row r="14" spans="1:3" x14ac:dyDescent="0.3">
      <c r="A14" t="s">
        <v>14</v>
      </c>
      <c r="B14" s="3"/>
      <c r="C14" s="3"/>
    </row>
    <row r="15" spans="1:3" x14ac:dyDescent="0.3">
      <c r="A15" t="s">
        <v>15</v>
      </c>
      <c r="B15" s="3"/>
    </row>
    <row r="16" spans="1:3" x14ac:dyDescent="0.3">
      <c r="A16" t="s">
        <v>16</v>
      </c>
      <c r="B16" s="3"/>
    </row>
    <row r="17" spans="1:3" x14ac:dyDescent="0.3">
      <c r="A17" t="s">
        <v>17</v>
      </c>
      <c r="B17" s="3"/>
    </row>
    <row r="18" spans="1:3" x14ac:dyDescent="0.3">
      <c r="A18" s="2" t="s">
        <v>10</v>
      </c>
      <c r="B18" s="2"/>
    </row>
    <row r="19" spans="1:3" x14ac:dyDescent="0.3">
      <c r="A19" t="s">
        <v>12</v>
      </c>
      <c r="B19">
        <f>B18*8.24</f>
        <v>0</v>
      </c>
    </row>
    <row r="20" spans="1:3" x14ac:dyDescent="0.3">
      <c r="A20" t="s">
        <v>11</v>
      </c>
      <c r="B20" s="3">
        <f>B12+B19</f>
        <v>750</v>
      </c>
    </row>
    <row r="22" spans="1:3" x14ac:dyDescent="0.3">
      <c r="B22" s="10" t="s">
        <v>18</v>
      </c>
      <c r="C22" s="10" t="s">
        <v>19</v>
      </c>
    </row>
    <row r="23" spans="1:3" x14ac:dyDescent="0.3">
      <c r="A23" s="26" t="s">
        <v>22</v>
      </c>
      <c r="B23" s="3">
        <f>B10+B12+B19</f>
        <v>1750</v>
      </c>
      <c r="C23" s="6">
        <f>B12+B19</f>
        <v>750</v>
      </c>
    </row>
    <row r="24" spans="1:3" x14ac:dyDescent="0.3">
      <c r="A24" s="26"/>
    </row>
  </sheetData>
  <mergeCells count="1">
    <mergeCell ref="A23:A24"/>
  </mergeCells>
  <dataValidations count="3">
    <dataValidation type="list" allowBlank="1" showInputMessage="1" showErrorMessage="1" sqref="B12">
      <formula1>"$750.00, $600.00, $550.00, $525.00"</formula1>
    </dataValidation>
    <dataValidation type="list" allowBlank="1" showInputMessage="1" showErrorMessage="1" sqref="B9">
      <formula1>"1, 2, 3, 4"</formula1>
    </dataValidation>
    <dataValidation type="list" allowBlank="1" showInputMessage="1" showErrorMessage="1" sqref="B1">
      <formula1>"$36.31, $36.59, $42.51, $46.61"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17" sqref="B17:B18"/>
    </sheetView>
  </sheetViews>
  <sheetFormatPr defaultRowHeight="14.4" x14ac:dyDescent="0.3"/>
  <cols>
    <col min="1" max="1" width="41" customWidth="1"/>
    <col min="2" max="2" width="13.77734375" customWidth="1"/>
  </cols>
  <sheetData>
    <row r="1" spans="1:2" x14ac:dyDescent="0.3">
      <c r="A1" s="2" t="s">
        <v>0</v>
      </c>
      <c r="B1" s="5">
        <v>36.31</v>
      </c>
    </row>
    <row r="2" spans="1:2" x14ac:dyDescent="0.3">
      <c r="A2" s="2" t="s">
        <v>1</v>
      </c>
      <c r="B2" s="2"/>
    </row>
    <row r="3" spans="1:2" x14ac:dyDescent="0.3">
      <c r="A3" t="s">
        <v>3</v>
      </c>
      <c r="B3" s="3">
        <f>B1*B2</f>
        <v>0</v>
      </c>
    </row>
    <row r="4" spans="1:2" x14ac:dyDescent="0.3">
      <c r="B4" s="3"/>
    </row>
    <row r="5" spans="1:2" x14ac:dyDescent="0.3">
      <c r="A5" s="2" t="s">
        <v>2</v>
      </c>
      <c r="B5" s="2"/>
    </row>
    <row r="6" spans="1:2" x14ac:dyDescent="0.3">
      <c r="A6" s="9" t="s">
        <v>5</v>
      </c>
      <c r="B6" s="11">
        <f>B1*B5</f>
        <v>0</v>
      </c>
    </row>
    <row r="8" spans="1:2" x14ac:dyDescent="0.3">
      <c r="A8" s="9" t="s">
        <v>4</v>
      </c>
      <c r="B8" s="22"/>
    </row>
    <row r="9" spans="1:2" x14ac:dyDescent="0.3">
      <c r="B9" s="3"/>
    </row>
    <row r="11" spans="1:2" x14ac:dyDescent="0.3">
      <c r="A11" t="s">
        <v>13</v>
      </c>
      <c r="B11" s="7" t="s">
        <v>61</v>
      </c>
    </row>
    <row r="13" spans="1:2" x14ac:dyDescent="0.3">
      <c r="A13" s="29" t="s">
        <v>21</v>
      </c>
      <c r="B13" s="30">
        <f>IF(B11&gt;="yes",(12.99+B8), B8)</f>
        <v>12.99</v>
      </c>
    </row>
    <row r="14" spans="1:2" x14ac:dyDescent="0.3">
      <c r="A14" s="29"/>
      <c r="B14" s="30"/>
    </row>
    <row r="16" spans="1:2" x14ac:dyDescent="0.3">
      <c r="A16" s="2" t="s">
        <v>20</v>
      </c>
      <c r="B16" s="2"/>
    </row>
    <row r="17" spans="1:2" ht="22.2" customHeight="1" x14ac:dyDescent="0.3">
      <c r="A17" s="27" t="s">
        <v>63</v>
      </c>
      <c r="B17" s="28">
        <f>(B16*8.24)*365</f>
        <v>0</v>
      </c>
    </row>
    <row r="18" spans="1:2" ht="21.6" customHeight="1" x14ac:dyDescent="0.3">
      <c r="A18" s="27"/>
      <c r="B18" s="28"/>
    </row>
    <row r="32" spans="1:2" x14ac:dyDescent="0.3">
      <c r="B32">
        <f>(B31*7.04)*365</f>
        <v>0</v>
      </c>
    </row>
  </sheetData>
  <mergeCells count="4">
    <mergeCell ref="A17:A18"/>
    <mergeCell ref="B17:B18"/>
    <mergeCell ref="A13:A14"/>
    <mergeCell ref="B13:B14"/>
  </mergeCells>
  <dataValidations count="2">
    <dataValidation type="list" allowBlank="1" showInputMessage="1" showErrorMessage="1" sqref="B11">
      <formula1>"Yes, No"</formula1>
    </dataValidation>
    <dataValidation type="list" allowBlank="1" showInputMessage="1" showErrorMessage="1" sqref="B1">
      <formula1>"$36.31, $36.59, $42.51, $46.61"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9"/>
  <sheetViews>
    <sheetView topLeftCell="A13" workbookViewId="0">
      <selection activeCell="B34" sqref="B34:B35"/>
    </sheetView>
  </sheetViews>
  <sheetFormatPr defaultRowHeight="14.4" x14ac:dyDescent="0.3"/>
  <cols>
    <col min="1" max="1" width="47.77734375" customWidth="1"/>
    <col min="2" max="2" width="18.21875" customWidth="1"/>
    <col min="3" max="3" width="14" customWidth="1"/>
  </cols>
  <sheetData>
    <row r="1" spans="1:3" x14ac:dyDescent="0.3">
      <c r="A1" s="2" t="s">
        <v>0</v>
      </c>
      <c r="B1" s="5"/>
    </row>
    <row r="2" spans="1:3" x14ac:dyDescent="0.3">
      <c r="A2" s="2" t="s">
        <v>1</v>
      </c>
      <c r="B2" s="2"/>
    </row>
    <row r="3" spans="1:3" x14ac:dyDescent="0.3">
      <c r="A3" t="s">
        <v>3</v>
      </c>
      <c r="B3" s="3">
        <f>B1*B2</f>
        <v>0</v>
      </c>
    </row>
    <row r="4" spans="1:3" x14ac:dyDescent="0.3">
      <c r="B4" s="3"/>
    </row>
    <row r="5" spans="1:3" x14ac:dyDescent="0.3">
      <c r="A5" s="2" t="s">
        <v>2</v>
      </c>
      <c r="B5" s="2"/>
    </row>
    <row r="6" spans="1:3" x14ac:dyDescent="0.3">
      <c r="A6" t="s">
        <v>5</v>
      </c>
      <c r="B6" s="11">
        <f>B1*B5</f>
        <v>0</v>
      </c>
    </row>
    <row r="8" spans="1:3" x14ac:dyDescent="0.3">
      <c r="A8" s="2" t="s">
        <v>31</v>
      </c>
      <c r="B8" s="5">
        <v>1066.67</v>
      </c>
    </row>
    <row r="9" spans="1:3" x14ac:dyDescent="0.3">
      <c r="A9" t="s">
        <v>23</v>
      </c>
    </row>
    <row r="10" spans="1:3" x14ac:dyDescent="0.3">
      <c r="A10" t="s">
        <v>24</v>
      </c>
    </row>
    <row r="11" spans="1:3" x14ac:dyDescent="0.3">
      <c r="A11" t="s">
        <v>25</v>
      </c>
    </row>
    <row r="12" spans="1:3" x14ac:dyDescent="0.3">
      <c r="A12" t="s">
        <v>26</v>
      </c>
    </row>
    <row r="14" spans="1:3" x14ac:dyDescent="0.3">
      <c r="A14" t="s">
        <v>33</v>
      </c>
    </row>
    <row r="15" spans="1:3" x14ac:dyDescent="0.3">
      <c r="A15" t="s">
        <v>35</v>
      </c>
      <c r="B15" s="2">
        <v>0</v>
      </c>
      <c r="C15">
        <f>900*B15</f>
        <v>0</v>
      </c>
    </row>
    <row r="16" spans="1:3" x14ac:dyDescent="0.3">
      <c r="A16" t="s">
        <v>34</v>
      </c>
      <c r="B16" s="2">
        <v>0</v>
      </c>
      <c r="C16">
        <f>600*B16</f>
        <v>0</v>
      </c>
    </row>
    <row r="17" spans="1:3" x14ac:dyDescent="0.3">
      <c r="A17" t="s">
        <v>36</v>
      </c>
      <c r="B17" s="2">
        <v>0</v>
      </c>
      <c r="C17">
        <f>-(300)*B17</f>
        <v>0</v>
      </c>
    </row>
    <row r="18" spans="1:3" x14ac:dyDescent="0.3">
      <c r="A18" t="s">
        <v>38</v>
      </c>
      <c r="B18">
        <f>C15+C16-(-C17)</f>
        <v>0</v>
      </c>
    </row>
    <row r="20" spans="1:3" x14ac:dyDescent="0.3">
      <c r="A20" t="s">
        <v>37</v>
      </c>
      <c r="B20" s="3">
        <f>B8+B18</f>
        <v>1066.67</v>
      </c>
    </row>
    <row r="22" spans="1:3" x14ac:dyDescent="0.3">
      <c r="A22" s="2" t="s">
        <v>32</v>
      </c>
      <c r="B22" s="5">
        <v>280</v>
      </c>
    </row>
    <row r="23" spans="1:3" x14ac:dyDescent="0.3">
      <c r="A23" t="s">
        <v>27</v>
      </c>
    </row>
    <row r="24" spans="1:3" x14ac:dyDescent="0.3">
      <c r="A24" t="s">
        <v>28</v>
      </c>
    </row>
    <row r="25" spans="1:3" x14ac:dyDescent="0.3">
      <c r="A25" t="s">
        <v>29</v>
      </c>
    </row>
    <row r="26" spans="1:3" x14ac:dyDescent="0.3">
      <c r="A26" t="s">
        <v>30</v>
      </c>
    </row>
    <row r="28" spans="1:3" x14ac:dyDescent="0.3">
      <c r="B28" s="8" t="s">
        <v>18</v>
      </c>
      <c r="C28" s="8" t="s">
        <v>19</v>
      </c>
    </row>
    <row r="29" spans="1:3" x14ac:dyDescent="0.3">
      <c r="A29" s="29" t="s">
        <v>62</v>
      </c>
      <c r="B29" s="28">
        <f>B20+B22</f>
        <v>1346.67</v>
      </c>
      <c r="C29" s="28">
        <f>B22</f>
        <v>280</v>
      </c>
    </row>
    <row r="30" spans="1:3" x14ac:dyDescent="0.3">
      <c r="A30" s="29"/>
      <c r="B30" s="31"/>
      <c r="C30" s="31"/>
    </row>
    <row r="33" spans="1:3" x14ac:dyDescent="0.3">
      <c r="A33" s="2" t="s">
        <v>20</v>
      </c>
      <c r="B33" s="2"/>
    </row>
    <row r="34" spans="1:3" x14ac:dyDescent="0.3">
      <c r="A34" s="27" t="s">
        <v>63</v>
      </c>
      <c r="B34" s="28">
        <f>(B33*8.24)*365</f>
        <v>0</v>
      </c>
    </row>
    <row r="35" spans="1:3" x14ac:dyDescent="0.3">
      <c r="A35" s="27"/>
      <c r="B35" s="28"/>
    </row>
    <row r="38" spans="1:3" x14ac:dyDescent="0.3">
      <c r="A38" s="13" t="s">
        <v>56</v>
      </c>
    </row>
    <row r="39" spans="1:3" x14ac:dyDescent="0.3">
      <c r="B39" s="13" t="s">
        <v>57</v>
      </c>
      <c r="C39" s="13" t="s">
        <v>58</v>
      </c>
    </row>
  </sheetData>
  <mergeCells count="5">
    <mergeCell ref="A29:A30"/>
    <mergeCell ref="B29:B30"/>
    <mergeCell ref="C29:C30"/>
    <mergeCell ref="A34:A35"/>
    <mergeCell ref="B34:B35"/>
  </mergeCells>
  <dataValidations count="4">
    <dataValidation type="list" allowBlank="1" showInputMessage="1" showErrorMessage="1" sqref="B1">
      <formula1>"$36.31, $36.59, $42.51, $46.61"</formula1>
    </dataValidation>
    <dataValidation type="list" allowBlank="1" showInputMessage="1" showErrorMessage="1" sqref="B8">
      <formula1>"$1400.00, $1150.00, $1066.67, $1025.00"</formula1>
    </dataValidation>
    <dataValidation type="list" allowBlank="1" showInputMessage="1" showErrorMessage="1" sqref="B22">
      <formula1>"625.00, 397.50, 280.00, 221.25"</formula1>
    </dataValidation>
    <dataValidation type="list" allowBlank="1" showInputMessage="1" showErrorMessage="1" sqref="B14:C14">
      <formula1>"900.00, 600.00, (300.00)"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1"/>
  <sheetViews>
    <sheetView workbookViewId="0">
      <selection activeCell="B18" sqref="B18"/>
    </sheetView>
  </sheetViews>
  <sheetFormatPr defaultRowHeight="14.4" x14ac:dyDescent="0.3"/>
  <cols>
    <col min="1" max="1" width="40.33203125" customWidth="1"/>
    <col min="2" max="2" width="15.44140625" customWidth="1"/>
    <col min="3" max="3" width="11.77734375" customWidth="1"/>
  </cols>
  <sheetData>
    <row r="1" spans="1:2" x14ac:dyDescent="0.3">
      <c r="A1" s="2" t="s">
        <v>0</v>
      </c>
      <c r="B1" s="5">
        <v>36.31</v>
      </c>
    </row>
    <row r="2" spans="1:2" x14ac:dyDescent="0.3">
      <c r="A2" s="2" t="s">
        <v>1</v>
      </c>
      <c r="B2" s="2"/>
    </row>
    <row r="3" spans="1:2" x14ac:dyDescent="0.3">
      <c r="A3" t="s">
        <v>3</v>
      </c>
      <c r="B3" s="3">
        <f>B1*B2</f>
        <v>0</v>
      </c>
    </row>
    <row r="4" spans="1:2" x14ac:dyDescent="0.3">
      <c r="B4" s="3"/>
    </row>
    <row r="5" spans="1:2" x14ac:dyDescent="0.3">
      <c r="A5" s="2" t="s">
        <v>2</v>
      </c>
      <c r="B5" s="2"/>
    </row>
    <row r="6" spans="1:2" x14ac:dyDescent="0.3">
      <c r="A6" t="s">
        <v>5</v>
      </c>
      <c r="B6" s="11">
        <f>B1*B5</f>
        <v>0</v>
      </c>
    </row>
    <row r="8" spans="1:2" x14ac:dyDescent="0.3">
      <c r="A8" s="1" t="s">
        <v>31</v>
      </c>
      <c r="B8" s="3">
        <v>200</v>
      </c>
    </row>
    <row r="9" spans="1:2" x14ac:dyDescent="0.3">
      <c r="A9" t="s">
        <v>41</v>
      </c>
    </row>
    <row r="11" spans="1:2" x14ac:dyDescent="0.3">
      <c r="A11" s="1" t="s">
        <v>45</v>
      </c>
      <c r="B11" s="6">
        <v>50</v>
      </c>
    </row>
    <row r="12" spans="1:2" x14ac:dyDescent="0.3">
      <c r="A12" s="2" t="s">
        <v>47</v>
      </c>
      <c r="B12" s="2">
        <v>0</v>
      </c>
    </row>
    <row r="13" spans="1:2" x14ac:dyDescent="0.3">
      <c r="A13" s="2" t="s">
        <v>46</v>
      </c>
      <c r="B13" s="2">
        <v>0</v>
      </c>
    </row>
    <row r="14" spans="1:2" x14ac:dyDescent="0.3">
      <c r="B14" s="6">
        <f>(B12+B13)*B11</f>
        <v>0</v>
      </c>
    </row>
    <row r="16" spans="1:2" x14ac:dyDescent="0.3">
      <c r="A16" s="12" t="s">
        <v>42</v>
      </c>
      <c r="B16" s="5">
        <v>500</v>
      </c>
    </row>
    <row r="17" spans="1:3" x14ac:dyDescent="0.3">
      <c r="A17" t="s">
        <v>43</v>
      </c>
    </row>
    <row r="18" spans="1:3" x14ac:dyDescent="0.3">
      <c r="A18" t="s">
        <v>44</v>
      </c>
    </row>
    <row r="20" spans="1:3" x14ac:dyDescent="0.3">
      <c r="A20" s="12" t="s">
        <v>48</v>
      </c>
      <c r="B20" s="5">
        <v>0</v>
      </c>
    </row>
    <row r="21" spans="1:3" x14ac:dyDescent="0.3">
      <c r="A21" t="s">
        <v>49</v>
      </c>
    </row>
    <row r="22" spans="1:3" x14ac:dyDescent="0.3">
      <c r="A22" t="s">
        <v>50</v>
      </c>
    </row>
    <row r="23" spans="1:3" x14ac:dyDescent="0.3">
      <c r="A23" t="s">
        <v>51</v>
      </c>
    </row>
    <row r="25" spans="1:3" x14ac:dyDescent="0.3">
      <c r="A25" s="12" t="s">
        <v>52</v>
      </c>
      <c r="B25" s="5">
        <v>0</v>
      </c>
    </row>
    <row r="26" spans="1:3" x14ac:dyDescent="0.3">
      <c r="A26" t="s">
        <v>53</v>
      </c>
    </row>
    <row r="27" spans="1:3" x14ac:dyDescent="0.3">
      <c r="A27" t="s">
        <v>54</v>
      </c>
    </row>
    <row r="29" spans="1:3" x14ac:dyDescent="0.3">
      <c r="B29" t="s">
        <v>18</v>
      </c>
      <c r="C29" t="s">
        <v>19</v>
      </c>
    </row>
    <row r="30" spans="1:3" x14ac:dyDescent="0.3">
      <c r="A30" s="32" t="s">
        <v>55</v>
      </c>
      <c r="B30" s="33">
        <f>B8+B14+B16+B20+B25</f>
        <v>700</v>
      </c>
      <c r="C30" s="33">
        <f>B16+B20+B25</f>
        <v>500</v>
      </c>
    </row>
    <row r="31" spans="1:3" x14ac:dyDescent="0.3">
      <c r="A31" s="32"/>
      <c r="B31" s="34"/>
      <c r="C31" s="34"/>
    </row>
  </sheetData>
  <mergeCells count="3">
    <mergeCell ref="A30:A31"/>
    <mergeCell ref="B30:B31"/>
    <mergeCell ref="C30:C31"/>
  </mergeCells>
  <dataValidations count="4">
    <dataValidation type="list" allowBlank="1" showInputMessage="1" showErrorMessage="1" sqref="B1">
      <formula1>"$36.31, $36.59, $42.51, $46.61"</formula1>
    </dataValidation>
    <dataValidation type="list" allowBlank="1" showInputMessage="1" showErrorMessage="1" sqref="B16">
      <formula1>"500, 750"</formula1>
    </dataValidation>
    <dataValidation type="list" allowBlank="1" showInputMessage="1" showErrorMessage="1" sqref="B25">
      <formula1>"0, 125"</formula1>
    </dataValidation>
    <dataValidation type="list" allowBlank="1" showInputMessage="1" showErrorMessage="1" sqref="B20">
      <formula1>"0, 25, 45, 50"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E14" sqref="E14"/>
    </sheetView>
  </sheetViews>
  <sheetFormatPr defaultRowHeight="14.4" x14ac:dyDescent="0.3"/>
  <cols>
    <col min="1" max="1" width="34.44140625" customWidth="1"/>
    <col min="2" max="2" width="14.109375" customWidth="1"/>
    <col min="3" max="3" width="11.77734375" customWidth="1"/>
  </cols>
  <sheetData>
    <row r="1" spans="1:3" x14ac:dyDescent="0.3">
      <c r="A1" s="2" t="s">
        <v>0</v>
      </c>
      <c r="B1" s="5">
        <v>36.31</v>
      </c>
    </row>
    <row r="2" spans="1:3" x14ac:dyDescent="0.3">
      <c r="A2" s="2" t="s">
        <v>1</v>
      </c>
      <c r="B2" s="2"/>
    </row>
    <row r="3" spans="1:3" x14ac:dyDescent="0.3">
      <c r="A3" t="s">
        <v>3</v>
      </c>
      <c r="B3" s="3">
        <f>B1*B2</f>
        <v>0</v>
      </c>
    </row>
    <row r="4" spans="1:3" x14ac:dyDescent="0.3">
      <c r="B4" s="3"/>
    </row>
    <row r="5" spans="1:3" x14ac:dyDescent="0.3">
      <c r="A5" s="2" t="s">
        <v>2</v>
      </c>
      <c r="B5" s="2"/>
    </row>
    <row r="6" spans="1:3" x14ac:dyDescent="0.3">
      <c r="A6" t="s">
        <v>5</v>
      </c>
      <c r="B6" s="11">
        <f>B1*B5</f>
        <v>0</v>
      </c>
    </row>
    <row r="8" spans="1:3" x14ac:dyDescent="0.3">
      <c r="A8" s="12" t="s">
        <v>74</v>
      </c>
      <c r="B8" s="5"/>
    </row>
    <row r="9" spans="1:3" x14ac:dyDescent="0.3">
      <c r="A9" t="s">
        <v>71</v>
      </c>
    </row>
    <row r="11" spans="1:3" x14ac:dyDescent="0.3">
      <c r="A11" s="12" t="s">
        <v>72</v>
      </c>
      <c r="B11" s="2"/>
    </row>
    <row r="12" spans="1:3" x14ac:dyDescent="0.3">
      <c r="A12" s="1" t="s">
        <v>73</v>
      </c>
      <c r="B12">
        <f>8.24*B11</f>
        <v>0</v>
      </c>
    </row>
    <row r="14" spans="1:3" x14ac:dyDescent="0.3">
      <c r="B14" s="10" t="s">
        <v>18</v>
      </c>
      <c r="C14" s="10" t="s">
        <v>19</v>
      </c>
    </row>
    <row r="15" spans="1:3" x14ac:dyDescent="0.3">
      <c r="A15" s="26" t="s">
        <v>75</v>
      </c>
      <c r="B15" s="3">
        <f>B8+B12</f>
        <v>0</v>
      </c>
      <c r="C15" s="6">
        <f>B8</f>
        <v>0</v>
      </c>
    </row>
    <row r="16" spans="1:3" x14ac:dyDescent="0.3">
      <c r="A16" s="26"/>
    </row>
  </sheetData>
  <mergeCells count="1">
    <mergeCell ref="A15:A16"/>
  </mergeCells>
  <dataValidations count="1">
    <dataValidation type="list" allowBlank="1" showInputMessage="1" showErrorMessage="1" sqref="B1">
      <formula1>"$36.31, $36.59, $42.51, $46.61"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6" sqref="B16"/>
    </sheetView>
  </sheetViews>
  <sheetFormatPr defaultRowHeight="14.4" x14ac:dyDescent="0.3"/>
  <cols>
    <col min="1" max="1" width="56.88671875" customWidth="1"/>
    <col min="2" max="2" width="27.33203125" customWidth="1"/>
    <col min="3" max="3" width="14.5546875" customWidth="1"/>
  </cols>
  <sheetData>
    <row r="1" spans="1:7" x14ac:dyDescent="0.3">
      <c r="A1" s="2" t="s">
        <v>0</v>
      </c>
      <c r="B1" s="5">
        <v>36.31</v>
      </c>
    </row>
    <row r="2" spans="1:7" x14ac:dyDescent="0.3">
      <c r="A2" s="2" t="s">
        <v>1</v>
      </c>
      <c r="B2" s="2"/>
    </row>
    <row r="3" spans="1:7" x14ac:dyDescent="0.3">
      <c r="A3" t="s">
        <v>3</v>
      </c>
      <c r="B3" s="3">
        <f>B1*B2</f>
        <v>0</v>
      </c>
    </row>
    <row r="4" spans="1:7" x14ac:dyDescent="0.3">
      <c r="B4" s="3"/>
    </row>
    <row r="5" spans="1:7" x14ac:dyDescent="0.3">
      <c r="A5" s="2" t="s">
        <v>2</v>
      </c>
      <c r="B5" s="2"/>
    </row>
    <row r="6" spans="1:7" x14ac:dyDescent="0.3">
      <c r="A6" t="s">
        <v>5</v>
      </c>
      <c r="B6" s="11">
        <f>B1*B5</f>
        <v>0</v>
      </c>
    </row>
    <row r="7" spans="1:7" ht="18" x14ac:dyDescent="0.35">
      <c r="A7" s="17" t="s">
        <v>64</v>
      </c>
      <c r="B7" s="16"/>
      <c r="C7" s="16"/>
      <c r="D7" s="16"/>
      <c r="E7" s="16"/>
      <c r="F7" s="16"/>
      <c r="G7" s="16"/>
    </row>
    <row r="8" spans="1:7" x14ac:dyDescent="0.3">
      <c r="A8" s="18" t="s">
        <v>65</v>
      </c>
      <c r="B8" s="18" t="s">
        <v>66</v>
      </c>
      <c r="C8" s="16"/>
      <c r="D8" s="16"/>
      <c r="E8" s="16"/>
      <c r="F8" s="16"/>
      <c r="G8" s="16"/>
    </row>
    <row r="9" spans="1:7" x14ac:dyDescent="0.3">
      <c r="A9" s="19" t="s">
        <v>67</v>
      </c>
      <c r="B9" s="20" t="s">
        <v>68</v>
      </c>
      <c r="C9" s="16"/>
      <c r="D9" s="16"/>
      <c r="E9" s="16"/>
      <c r="F9" s="16"/>
      <c r="G9" s="16"/>
    </row>
    <row r="10" spans="1:7" x14ac:dyDescent="0.3">
      <c r="A10" s="19" t="s">
        <v>69</v>
      </c>
      <c r="B10" s="21" t="s">
        <v>70</v>
      </c>
      <c r="C10" s="16"/>
      <c r="D10" s="16"/>
      <c r="E10" s="16"/>
      <c r="F10" s="16"/>
      <c r="G10" s="16"/>
    </row>
    <row r="11" spans="1:7" x14ac:dyDescent="0.3">
      <c r="A11" s="19"/>
      <c r="B11" s="21"/>
      <c r="C11" s="16"/>
      <c r="D11" s="16"/>
      <c r="E11" s="16"/>
      <c r="F11" s="16"/>
      <c r="G11" s="16"/>
    </row>
    <row r="12" spans="1:7" x14ac:dyDescent="0.3">
      <c r="A12" s="24" t="s">
        <v>74</v>
      </c>
      <c r="B12" s="23"/>
      <c r="C12" s="16"/>
      <c r="D12" s="16"/>
      <c r="E12" s="16"/>
      <c r="F12" s="16"/>
      <c r="G12" s="16"/>
    </row>
    <row r="13" spans="1:7" x14ac:dyDescent="0.3">
      <c r="A13" t="s">
        <v>77</v>
      </c>
      <c r="B13" s="16"/>
      <c r="C13" s="16"/>
      <c r="D13" s="16"/>
      <c r="E13" s="16"/>
      <c r="F13" s="16"/>
      <c r="G13" s="16"/>
    </row>
    <row r="15" spans="1:7" x14ac:dyDescent="0.3">
      <c r="A15" s="2" t="s">
        <v>60</v>
      </c>
      <c r="B15" s="2">
        <v>0</v>
      </c>
    </row>
    <row r="16" spans="1:7" x14ac:dyDescent="0.3">
      <c r="A16" s="14" t="s">
        <v>59</v>
      </c>
      <c r="B16" s="15">
        <f>B15*8.24</f>
        <v>0</v>
      </c>
    </row>
    <row r="17" spans="1:3" x14ac:dyDescent="0.3">
      <c r="A17" s="14"/>
      <c r="B17" s="15"/>
    </row>
    <row r="18" spans="1:3" x14ac:dyDescent="0.3">
      <c r="B18" s="10" t="s">
        <v>18</v>
      </c>
      <c r="C18" s="10" t="s">
        <v>19</v>
      </c>
    </row>
    <row r="19" spans="1:3" x14ac:dyDescent="0.3">
      <c r="A19" s="26" t="s">
        <v>76</v>
      </c>
      <c r="B19" s="3">
        <f>B12+B16</f>
        <v>0</v>
      </c>
      <c r="C19" s="6">
        <f>B12</f>
        <v>0</v>
      </c>
    </row>
    <row r="20" spans="1:3" x14ac:dyDescent="0.3">
      <c r="A20" s="26"/>
    </row>
    <row r="21" spans="1:3" x14ac:dyDescent="0.3">
      <c r="A21" s="25" t="s">
        <v>83</v>
      </c>
    </row>
  </sheetData>
  <mergeCells count="1">
    <mergeCell ref="A19:A20"/>
  </mergeCells>
  <dataValidations count="1">
    <dataValidation type="list" allowBlank="1" showInputMessage="1" showErrorMessage="1" sqref="B1">
      <formula1>"$36.31, $36.59, $42.51, $46.61"</formula1>
    </dataValidation>
  </dataValidations>
  <hyperlinks>
    <hyperlink ref="B9" r:id="rId1" display="mailto:lrounkles@safeinhome.com"/>
    <hyperlink ref="B10" r:id="rId2" display="mailto:AEggert@safeinhome.com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7" sqref="B17:B18"/>
    </sheetView>
  </sheetViews>
  <sheetFormatPr defaultRowHeight="14.4" x14ac:dyDescent="0.3"/>
  <cols>
    <col min="1" max="1" width="42.33203125" customWidth="1"/>
    <col min="2" max="2" width="16.109375" customWidth="1"/>
  </cols>
  <sheetData>
    <row r="1" spans="1:2" x14ac:dyDescent="0.3">
      <c r="A1" s="2" t="s">
        <v>0</v>
      </c>
      <c r="B1" s="5">
        <v>36.31</v>
      </c>
    </row>
    <row r="2" spans="1:2" x14ac:dyDescent="0.3">
      <c r="A2" s="2" t="s">
        <v>1</v>
      </c>
      <c r="B2" s="2"/>
    </row>
    <row r="3" spans="1:2" x14ac:dyDescent="0.3">
      <c r="A3" t="s">
        <v>3</v>
      </c>
      <c r="B3" s="3">
        <f>B1*B2</f>
        <v>0</v>
      </c>
    </row>
    <row r="4" spans="1:2" x14ac:dyDescent="0.3">
      <c r="B4" s="3"/>
    </row>
    <row r="5" spans="1:2" x14ac:dyDescent="0.3">
      <c r="A5" s="2" t="s">
        <v>2</v>
      </c>
      <c r="B5" s="2"/>
    </row>
    <row r="6" spans="1:2" x14ac:dyDescent="0.3">
      <c r="A6" t="s">
        <v>5</v>
      </c>
      <c r="B6" s="11">
        <f>B1*B5</f>
        <v>0</v>
      </c>
    </row>
    <row r="10" spans="1:2" x14ac:dyDescent="0.3">
      <c r="A10" s="34" t="s">
        <v>39</v>
      </c>
      <c r="B10" s="35">
        <v>750</v>
      </c>
    </row>
    <row r="11" spans="1:2" x14ac:dyDescent="0.3">
      <c r="A11" s="34"/>
      <c r="B11" s="34"/>
    </row>
    <row r="13" spans="1:2" x14ac:dyDescent="0.3">
      <c r="A13" s="32" t="s">
        <v>40</v>
      </c>
      <c r="B13" s="35">
        <v>750</v>
      </c>
    </row>
    <row r="14" spans="1:2" x14ac:dyDescent="0.3">
      <c r="A14" s="32"/>
      <c r="B14" s="34"/>
    </row>
    <row r="16" spans="1:2" x14ac:dyDescent="0.3">
      <c r="A16" s="2" t="s">
        <v>20</v>
      </c>
      <c r="B16" s="2"/>
    </row>
    <row r="17" spans="1:2" x14ac:dyDescent="0.3">
      <c r="A17" s="27" t="s">
        <v>63</v>
      </c>
      <c r="B17" s="28">
        <f>(B16*8.24)*365</f>
        <v>0</v>
      </c>
    </row>
    <row r="18" spans="1:2" x14ac:dyDescent="0.3">
      <c r="A18" s="27"/>
      <c r="B18" s="28"/>
    </row>
  </sheetData>
  <mergeCells count="6">
    <mergeCell ref="A10:A11"/>
    <mergeCell ref="B10:B11"/>
    <mergeCell ref="A13:A14"/>
    <mergeCell ref="B13:B14"/>
    <mergeCell ref="A17:A18"/>
    <mergeCell ref="B17:B18"/>
  </mergeCells>
  <dataValidations count="1">
    <dataValidation type="list" allowBlank="1" showInputMessage="1" showErrorMessage="1" sqref="B1">
      <formula1>"$36.31, $36.59, $42.51, $46.61"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Introduction</vt:lpstr>
      <vt:lpstr>2GT</vt:lpstr>
      <vt:lpstr>Gray Matters</vt:lpstr>
      <vt:lpstr>Hearo</vt:lpstr>
      <vt:lpstr>NightOwl</vt:lpstr>
      <vt:lpstr>Rest Assured</vt:lpstr>
      <vt:lpstr>SafeInHome</vt:lpstr>
      <vt:lpstr>SmartCare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Reiff, Holly</dc:creator>
  <cp:lastModifiedBy>Dickneite, Carol</cp:lastModifiedBy>
  <cp:lastPrinted>2022-07-25T20:27:29Z</cp:lastPrinted>
  <dcterms:created xsi:type="dcterms:W3CDTF">2022-07-25T20:14:37Z</dcterms:created>
  <dcterms:modified xsi:type="dcterms:W3CDTF">2023-03-09T13:04:49Z</dcterms:modified>
</cp:coreProperties>
</file>